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\52.NMNM_MK Drobneho\VF5_DPS\POSTA-PDF\2018-12-17_ODEVZDANI\ROZPOCET SLEPY\"/>
    </mc:Choice>
  </mc:AlternateContent>
  <xr:revisionPtr revIDLastSave="0" documentId="13_ncr:1_{CFF85E5F-2144-4A7B-B362-9DC29D907DA5}" xr6:coauthVersionLast="40" xr6:coauthVersionMax="40" xr10:uidLastSave="{00000000-0000-0000-0000-000000000000}"/>
  <bookViews>
    <workbookView xWindow="120" yWindow="312" windowWidth="19092" windowHeight="8256" xr2:uid="{00000000-000D-0000-FFFF-FFFF00000000}"/>
  </bookViews>
  <sheets>
    <sheet name="Krycí list" sheetId="5" r:id="rId1"/>
    <sheet name="000 Pol_VRN-ON" sheetId="16" r:id="rId2"/>
    <sheet name="Rek" sheetId="17" r:id="rId3"/>
    <sheet name="100 Pol" sheetId="12" r:id="rId4"/>
  </sheets>
  <externalReferences>
    <externalReference r:id="rId5"/>
    <externalReference r:id="rId6"/>
  </externalReferences>
  <definedNames>
    <definedName name="a" localSheetId="1">#REF!</definedName>
    <definedName name="a" localSheetId="3">#REF!</definedName>
    <definedName name="a">#REF!</definedName>
    <definedName name="cisloobjektu">'Krycí list'!$A$5</definedName>
    <definedName name="CisloRozpoctu">'Krycí list'!$C$2</definedName>
    <definedName name="cislostavby">'Krycí list'!$A$7</definedName>
    <definedName name="JKSO">'Krycí list'!$G$2</definedName>
    <definedName name="MJ">'Krycí list'!$G$5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'000 Pol_VRN-ON'!$1:$7</definedName>
    <definedName name="_xlnm.Print_Titles" localSheetId="3">'100 Pol'!$1:$6</definedName>
    <definedName name="_xlnm.Print_Titles" localSheetId="2">Rek!$6:$6</definedName>
    <definedName name="_xlnm.Print_Area" localSheetId="1">'000 Pol_VRN-ON'!$A$1:$G$20</definedName>
    <definedName name="_xlnm.Print_Area" localSheetId="3">'100 Pol'!$A$1:$G$78</definedName>
    <definedName name="_xlnm.Print_Area" localSheetId="0">'Krycí list'!$A$1:$G$50</definedName>
    <definedName name="_xlnm.Print_Area" localSheetId="2">Rek!$A$1:$F$25</definedName>
    <definedName name="Poznamka">'Krycí list'!$B$37</definedName>
    <definedName name="Projektant">'Krycí list'!$C$8</definedName>
    <definedName name="Rozpoctoval">'Krycí list'!$C$12</definedName>
    <definedName name="SazbaDPH1">'Krycí list'!$C$30</definedName>
    <definedName name="SazbaDPH2" localSheetId="1">'[1]Krycí list'!$C$32</definedName>
    <definedName name="SazbaDPH2" localSheetId="2">'[2]Krycí list'!$C$32</definedName>
    <definedName name="SazbaDPH2">'Krycí list'!$C$32</definedName>
    <definedName name="SloupecCC" localSheetId="1">#REF!</definedName>
    <definedName name="SloupecCC" localSheetId="3">#REF!</definedName>
    <definedName name="SloupecCC" localSheetId="2">#REF!</definedName>
    <definedName name="SloupecCC">#REF!</definedName>
    <definedName name="SloupecCisloPol" localSheetId="1">#REF!</definedName>
    <definedName name="SloupecCisloPol" localSheetId="3">#REF!</definedName>
    <definedName name="SloupecCisloPol" localSheetId="2">#REF!</definedName>
    <definedName name="SloupecCisloPol">#REF!</definedName>
    <definedName name="SloupecJC" localSheetId="1">#REF!</definedName>
    <definedName name="SloupecJC" localSheetId="3">#REF!</definedName>
    <definedName name="SloupecJC" localSheetId="2">#REF!</definedName>
    <definedName name="SloupecJC">#REF!</definedName>
    <definedName name="SloupecMJ" localSheetId="1">#REF!</definedName>
    <definedName name="SloupecMJ" localSheetId="3">#REF!</definedName>
    <definedName name="SloupecMJ" localSheetId="2">#REF!</definedName>
    <definedName name="SloupecMJ">#REF!</definedName>
    <definedName name="SloupecMnozstvi" localSheetId="1">#REF!</definedName>
    <definedName name="SloupecMnozstvi" localSheetId="3">#REF!</definedName>
    <definedName name="SloupecMnozstvi" localSheetId="2">#REF!</definedName>
    <definedName name="SloupecMnozstvi">#REF!</definedName>
    <definedName name="SloupecNazPol" localSheetId="1">#REF!</definedName>
    <definedName name="SloupecNazPol" localSheetId="3">#REF!</definedName>
    <definedName name="SloupecNazPol" localSheetId="2">#REF!</definedName>
    <definedName name="SloupecNazPol">#REF!</definedName>
    <definedName name="SloupecPC" localSheetId="1">#REF!</definedName>
    <definedName name="SloupecPC" localSheetId="3">#REF!</definedName>
    <definedName name="SloupecPC" localSheetId="2">#REF!</definedName>
    <definedName name="SloupecPC">#REF!</definedName>
    <definedName name="Zakazka">'Krycí list'!$G$11</definedName>
    <definedName name="Zaklad22" localSheetId="1">'[1]Krycí list'!$F$32</definedName>
    <definedName name="Zaklad22" localSheetId="2">'[2]Krycí list'!$F$32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G69" i="12" l="1"/>
  <c r="G70" i="12"/>
  <c r="G71" i="12"/>
  <c r="G72" i="12"/>
  <c r="E77" i="12"/>
  <c r="G77" i="12" s="1"/>
  <c r="E40" i="12"/>
  <c r="E39" i="12"/>
  <c r="E38" i="12"/>
  <c r="E37" i="12"/>
  <c r="E76" i="12"/>
  <c r="G76" i="12" s="1"/>
  <c r="E71" i="12"/>
  <c r="E69" i="12"/>
  <c r="E68" i="12"/>
  <c r="G68" i="12" l="1"/>
  <c r="E62" i="12" l="1"/>
  <c r="G62" i="12" s="1"/>
  <c r="E61" i="12"/>
  <c r="G61" i="12" s="1"/>
  <c r="E60" i="12"/>
  <c r="G60" i="12" s="1"/>
  <c r="E59" i="12"/>
  <c r="E58" i="12"/>
  <c r="G58" i="12" s="1"/>
  <c r="E56" i="12"/>
  <c r="G56" i="12" s="1"/>
  <c r="E55" i="12"/>
  <c r="G55" i="12" s="1"/>
  <c r="E53" i="12"/>
  <c r="G53" i="12" s="1"/>
  <c r="G49" i="12"/>
  <c r="G50" i="12"/>
  <c r="G51" i="12"/>
  <c r="G54" i="12"/>
  <c r="G57" i="12"/>
  <c r="G59" i="12"/>
  <c r="G63" i="12"/>
  <c r="G64" i="12"/>
  <c r="E52" i="12"/>
  <c r="G52" i="12" s="1"/>
  <c r="G48" i="12"/>
  <c r="E44" i="12"/>
  <c r="G44" i="12" s="1"/>
  <c r="E42" i="12"/>
  <c r="G42" i="12" s="1"/>
  <c r="E41" i="12"/>
  <c r="G41" i="12" s="1"/>
  <c r="G40" i="12"/>
  <c r="G39" i="12"/>
  <c r="G38" i="12"/>
  <c r="G37" i="12"/>
  <c r="E36" i="12"/>
  <c r="G36" i="12" s="1"/>
  <c r="E25" i="12"/>
  <c r="E28" i="12"/>
  <c r="E35" i="12"/>
  <c r="G35" i="12" s="1"/>
  <c r="G43" i="12"/>
  <c r="G65" i="12" l="1"/>
  <c r="G45" i="12"/>
  <c r="F8" i="17" s="1"/>
  <c r="E9" i="12" l="1"/>
  <c r="E27" i="12"/>
  <c r="G28" i="12"/>
  <c r="E24" i="12" l="1"/>
  <c r="E23" i="12"/>
  <c r="E22" i="12"/>
  <c r="E21" i="12"/>
  <c r="E20" i="12"/>
  <c r="E19" i="12"/>
  <c r="E26" i="12"/>
  <c r="E17" i="12" l="1"/>
  <c r="E16" i="12"/>
  <c r="E14" i="12"/>
  <c r="E13" i="12"/>
  <c r="G13" i="12" l="1"/>
  <c r="E12" i="12"/>
  <c r="G12" i="12" s="1"/>
  <c r="E11" i="12"/>
  <c r="G11" i="12" s="1"/>
  <c r="G10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9" i="12"/>
  <c r="G30" i="12"/>
  <c r="G31" i="12"/>
  <c r="G9" i="12"/>
  <c r="G32" i="12" l="1"/>
  <c r="F7" i="17" s="1"/>
  <c r="G73" i="12"/>
  <c r="G78" i="12"/>
  <c r="F10" i="17" l="1"/>
  <c r="F11" i="17" l="1"/>
  <c r="G19" i="16"/>
  <c r="G18" i="16"/>
  <c r="G17" i="16"/>
  <c r="G13" i="16"/>
  <c r="G9" i="16"/>
  <c r="G20" i="16" l="1"/>
  <c r="G19" i="5" s="1"/>
  <c r="F9" i="17" l="1"/>
  <c r="F12" i="17" l="1"/>
  <c r="G15" i="5" l="1"/>
  <c r="G11" i="16"/>
  <c r="G10" i="16"/>
  <c r="G12" i="16"/>
  <c r="C33" i="5"/>
  <c r="G14" i="16" l="1"/>
  <c r="G18" i="5" s="1"/>
  <c r="G20" i="5" s="1"/>
  <c r="F32" i="5" s="1"/>
  <c r="F33" i="5" l="1"/>
</calcChain>
</file>

<file path=xl/sharedStrings.xml><?xml version="1.0" encoding="utf-8"?>
<sst xmlns="http://schemas.openxmlformats.org/spreadsheetml/2006/main" count="324" uniqueCount="205">
  <si>
    <t>P. č.</t>
  </si>
  <si>
    <t>Číslo položky</t>
  </si>
  <si>
    <t>Název položky</t>
  </si>
  <si>
    <t>MJ</t>
  </si>
  <si>
    <t>množství</t>
  </si>
  <si>
    <t>cena / MJ</t>
  </si>
  <si>
    <t>Díl:</t>
  </si>
  <si>
    <t>Stavba:</t>
  </si>
  <si>
    <t>Objekt:</t>
  </si>
  <si>
    <t>m2</t>
  </si>
  <si>
    <t>Komunikace</t>
  </si>
  <si>
    <t>Doplňující práce na komunikaci</t>
  </si>
  <si>
    <t>Ostatní náklady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</si>
  <si>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</si>
  <si>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</si>
  <si>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</si>
  <si>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</si>
  <si>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</si>
  <si>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</si>
  <si>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</si>
  <si>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</si>
  <si>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</si>
  <si>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</si>
  <si>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</si>
  <si>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</si>
  <si>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</si>
  <si>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</si>
  <si>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</si>
  <si>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</si>
  <si>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</si>
  <si>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</si>
  <si>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</si>
  <si>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HSV</t>
  </si>
  <si>
    <t>PSV</t>
  </si>
  <si>
    <t>MON</t>
  </si>
  <si>
    <t>Vedlejší náklady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</si>
  <si>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</si>
  <si>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</si>
  <si>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</si>
  <si>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</si>
  <si>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</si>
  <si>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</si>
  <si>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</si>
  <si>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</si>
  <si>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</si>
  <si>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>DPH</t>
  </si>
  <si>
    <t xml:space="preserve">% </t>
  </si>
  <si>
    <t>Zaokrouhlení</t>
  </si>
  <si>
    <t>CENA ZA OBJEKT CELKEM</t>
  </si>
  <si>
    <t xml:space="preserve"> </t>
  </si>
  <si>
    <t>celkem (Kč)</t>
  </si>
  <si>
    <t>Staveništní přesun hmot</t>
  </si>
  <si>
    <t>Poznámka :</t>
  </si>
  <si>
    <t>Investor</t>
  </si>
  <si>
    <t>POLOŽKOVÝ ROZPOČET</t>
  </si>
  <si>
    <t>Název objektu</t>
  </si>
  <si>
    <t>Přesuny suti a vybouraných hmot</t>
  </si>
  <si>
    <t>Zemní práce</t>
  </si>
  <si>
    <t>CELKEM ZA</t>
  </si>
  <si>
    <t>1 Zemní práce</t>
  </si>
  <si>
    <t>5 Komunikace</t>
  </si>
  <si>
    <t>91 Doplňující práce na komunikaci</t>
  </si>
  <si>
    <t>97 Přesuny suti a vybouraných hmot</t>
  </si>
  <si>
    <t>99 Staveništní přesun hmot</t>
  </si>
  <si>
    <t>m</t>
  </si>
  <si>
    <t>soubor</t>
  </si>
  <si>
    <t>Položkový rozpočet stavby</t>
  </si>
  <si>
    <t>0051</t>
  </si>
  <si>
    <t>Vedlejší rozpočtové náklady ve fázi provádění stavby</t>
  </si>
  <si>
    <t>005111020R</t>
  </si>
  <si>
    <t>Vytyčení stavby a st. inženýrských sítí</t>
  </si>
  <si>
    <t>005121010R</t>
  </si>
  <si>
    <r>
      <t xml:space="preserve">Vybudování zařízení staveniště
</t>
    </r>
    <r>
      <rPr>
        <sz val="9"/>
        <color rgb="FF00B050"/>
        <rFont val="Calibri"/>
        <family val="2"/>
        <charset val="238"/>
        <scheme val="minor"/>
      </rPr>
      <t xml:space="preserve"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   </t>
    </r>
  </si>
  <si>
    <t>005121020R</t>
  </si>
  <si>
    <r>
      <t xml:space="preserve">Provoz zařízení staveniště
</t>
    </r>
    <r>
      <rPr>
        <sz val="9"/>
        <color rgb="FF00B050"/>
        <rFont val="Calibri"/>
        <family val="2"/>
        <charset val="238"/>
        <scheme val="minor"/>
      </rPr>
      <t xml:space="preserve"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    </t>
    </r>
  </si>
  <si>
    <t>005121030R</t>
  </si>
  <si>
    <r>
      <t xml:space="preserve">Odstranění zařízení staveniště
</t>
    </r>
    <r>
      <rPr>
        <sz val="9"/>
        <color rgb="FF00B050"/>
        <rFont val="Calibri"/>
        <family val="2"/>
        <charset val="238"/>
        <scheme val="minor"/>
      </rPr>
  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    </t>
    </r>
  </si>
  <si>
    <t>0051UD01</t>
  </si>
  <si>
    <t xml:space="preserve">Přechodné dopravní značení a opatření </t>
  </si>
  <si>
    <t>0051 Vedlejší rozpočtové náklady ve fázi provádění stavby</t>
  </si>
  <si>
    <t>0052</t>
  </si>
  <si>
    <t>Ostatní náklady stavby</t>
  </si>
  <si>
    <t>005231010R</t>
  </si>
  <si>
    <t>005241010R</t>
  </si>
  <si>
    <t>Dokumentace skutečného provedení</t>
  </si>
  <si>
    <t>005241020R</t>
  </si>
  <si>
    <t>Geodetické zaměření skutečného provedení</t>
  </si>
  <si>
    <r>
      <t xml:space="preserve">Zkoušky
</t>
    </r>
    <r>
      <rPr>
        <sz val="9"/>
        <color rgb="FF00B050"/>
        <rFont val="Calibri"/>
        <family val="2"/>
        <charset val="238"/>
        <scheme val="minor"/>
      </rPr>
      <t>Náklady spojené s provedením všech technickými normami předepsaných zkoušek hutnění podloží a podkladních vrstev.</t>
    </r>
  </si>
  <si>
    <t>REKAPITULACE STAVEBNÍCH DÍLŮ</t>
  </si>
  <si>
    <t>Stavební díl</t>
  </si>
  <si>
    <t>Celkem (Kč)</t>
  </si>
  <si>
    <t>CELKEM ZA OBJEKT</t>
  </si>
  <si>
    <t>122301102R00</t>
  </si>
  <si>
    <t>Odkopávky nezapažené v hor. 4 do 1000 m3</t>
  </si>
  <si>
    <t>m3</t>
  </si>
  <si>
    <t>161101101R00</t>
  </si>
  <si>
    <t xml:space="preserve">Svislé přemístění výkopku z hor.1-4 do 2,5 m </t>
  </si>
  <si>
    <t>162701102R00</t>
  </si>
  <si>
    <t>Vodorovné přemístění výkopku z hor.1-4 na skládku -vzdálenost odvozu dle nabídky dodavatele</t>
  </si>
  <si>
    <t>171201201R00</t>
  </si>
  <si>
    <t xml:space="preserve">Uložení sypaniny na skl.-modelace na výšku přes 2m </t>
  </si>
  <si>
    <t>kus</t>
  </si>
  <si>
    <t>t</t>
  </si>
  <si>
    <t>Rekonstrukce ul. Drobného, Nové Město na Moravě, 
úsek Smetanova - Výhledy</t>
  </si>
  <si>
    <t>100 Pozemní komunikace</t>
  </si>
  <si>
    <t>Město Nové Město na Moravě</t>
  </si>
  <si>
    <t>052</t>
  </si>
  <si>
    <t>Rekonstrukce ul. Drobného, Nové Město na Moravě, úsek Smetanova - Výhledy</t>
  </si>
  <si>
    <t>111201101R00</t>
  </si>
  <si>
    <t>Odstranění křovin i s kořeny na ploše do 1000 m2</t>
  </si>
  <si>
    <t>113106121R00</t>
  </si>
  <si>
    <t>113106231R00</t>
  </si>
  <si>
    <t>113107415R00</t>
  </si>
  <si>
    <t>113107615R00</t>
  </si>
  <si>
    <t>113107620R00</t>
  </si>
  <si>
    <t>Odstranění podkladu nad 50 m2,kam.drcené tl.20 cm</t>
  </si>
  <si>
    <t>113108305R00</t>
  </si>
  <si>
    <t>113108412R00</t>
  </si>
  <si>
    <t>113202111R00</t>
  </si>
  <si>
    <t>121101103R00</t>
  </si>
  <si>
    <t>Sejmutí ornice s přemístěním přes 100 do 250 m</t>
  </si>
  <si>
    <t>180402111R00</t>
  </si>
  <si>
    <t>Založení trávníku parkového výsevem v rovině</t>
  </si>
  <si>
    <t>181201101R00</t>
  </si>
  <si>
    <t>181301101R00</t>
  </si>
  <si>
    <t>Rozprostření ornice, rovina, tl. do 10 cm do 500m2</t>
  </si>
  <si>
    <t>199000002R00</t>
  </si>
  <si>
    <t>Poplatek za skládku horniny 1- 4</t>
  </si>
  <si>
    <t>00572400R</t>
  </si>
  <si>
    <t>kg</t>
  </si>
  <si>
    <t>Vytrhání obrub krajníků obrubníků stojatých</t>
  </si>
  <si>
    <t>966006132R00</t>
  </si>
  <si>
    <t>Odstranění dopravních značek se sloupky, s bet patkami</t>
  </si>
  <si>
    <t>Odstranění dopravních značek bez sloupků</t>
  </si>
  <si>
    <t>979024441R00</t>
  </si>
  <si>
    <t>Očištění vybour. obrubníků všech loží a výplní</t>
  </si>
  <si>
    <r>
      <t xml:space="preserve">Rozebrání dlažeb z betonových dlaždic na sucho
</t>
    </r>
    <r>
      <rPr>
        <sz val="9"/>
        <color rgb="FF00B050"/>
        <rFont val="Calibri"/>
        <family val="2"/>
        <charset val="238"/>
        <scheme val="minor"/>
      </rPr>
      <t>Kontejnerová stání: 1.9177+1.8948+2.2028</t>
    </r>
  </si>
  <si>
    <r>
      <t xml:space="preserve">Rozebrání dlažeb ze zámkové dlažby v kamenivu
</t>
    </r>
    <r>
      <rPr>
        <sz val="9"/>
        <color rgb="FF00B050"/>
        <rFont val="Calibri"/>
        <family val="2"/>
        <charset val="238"/>
        <scheme val="minor"/>
      </rPr>
      <t>3.7259+3.7677+11.471+12.9134</t>
    </r>
  </si>
  <si>
    <t>215901101R00</t>
  </si>
  <si>
    <t>Zhutnění podloží</t>
  </si>
  <si>
    <r>
      <t xml:space="preserve">Směs travní parková I. běžná zátěž PROFI
</t>
    </r>
    <r>
      <rPr>
        <sz val="9"/>
        <color rgb="FF00B050"/>
        <rFont val="Calibri"/>
        <family val="2"/>
        <charset val="238"/>
        <scheme val="minor"/>
      </rPr>
      <t>166.99*0.025*1.05</t>
    </r>
  </si>
  <si>
    <t>564851111RT4</t>
  </si>
  <si>
    <t>565151211R00</t>
  </si>
  <si>
    <t>573191111R00</t>
  </si>
  <si>
    <t>573231110R00</t>
  </si>
  <si>
    <t>596215041R00</t>
  </si>
  <si>
    <t>Kladení zámkové dlažby tl. 8 cm do drtě tl. 5 cm</t>
  </si>
  <si>
    <r>
      <t xml:space="preserve">Odstranění podkladu nad 50 m2,kam.těžené tl.15 cm
</t>
    </r>
    <r>
      <rPr>
        <sz val="9"/>
        <color rgb="FF00B050"/>
        <rFont val="Calibri"/>
        <family val="2"/>
        <charset val="238"/>
        <scheme val="minor"/>
      </rPr>
      <t>chodník: (428.6563+16.2244+40.9468+73.9831)+(1.9177+1.8948+2.2028)+(3.7259+3.7677+11.471+12.9134)=597.7
komunikace: 1257
- odpočet chodník SVK: 90
- odpočet komunikace SVK: 340</t>
    </r>
  </si>
  <si>
    <r>
      <t xml:space="preserve">Odstranění podkladu nad 50 m2,kam.drcené tl.15 cm
</t>
    </r>
    <r>
      <rPr>
        <sz val="9"/>
        <color rgb="FF00B050"/>
        <rFont val="Calibri"/>
        <family val="2"/>
        <charset val="238"/>
        <scheme val="minor"/>
      </rPr>
      <t>chodník: (428.6563+16.2244+40.9468+73.9831)+(1.9177+1.8948+2.2028)+(3.7259+3.7677+11.471+12.9134)=597.70
- odpočet chodník SVK: 90</t>
    </r>
  </si>
  <si>
    <r>
      <t xml:space="preserve">Odstranění asfaltové vrstvy pl.nad 50 m2, tl.12 cm
</t>
    </r>
    <r>
      <rPr>
        <sz val="9"/>
        <color rgb="FF00B050"/>
        <rFont val="Calibri"/>
        <family val="2"/>
        <charset val="238"/>
        <scheme val="minor"/>
      </rPr>
      <t>komunikace: 1257
- odpočet komunikace SVK: 340</t>
    </r>
  </si>
  <si>
    <t>577142212R00</t>
  </si>
  <si>
    <t>564861111R00</t>
  </si>
  <si>
    <t>59245264R</t>
  </si>
  <si>
    <t>59245266R00</t>
  </si>
  <si>
    <t>5UD01</t>
  </si>
  <si>
    <t>Betonová dlažba červená pro nevidomé 20x10x8</t>
  </si>
  <si>
    <r>
      <t xml:space="preserve">Podklad ze štěrkodrti po zhutnění tloušťky 15 cm
</t>
    </r>
    <r>
      <rPr>
        <sz val="9"/>
        <color rgb="FF00B050"/>
        <rFont val="Calibri"/>
        <family val="2"/>
        <charset val="238"/>
        <scheme val="minor"/>
      </rPr>
      <t>komunikace: 2*1257
- odpočet komunikace SVK: 2*340</t>
    </r>
  </si>
  <si>
    <r>
      <t xml:space="preserve">Úprava pláně v násypech v hor. 1-4, bez zhutnění
</t>
    </r>
    <r>
      <rPr>
        <sz val="9"/>
        <color rgb="FF00B050"/>
        <rFont val="Calibri"/>
        <family val="2"/>
        <charset val="238"/>
        <scheme val="minor"/>
      </rPr>
      <t>chodník: 520.1025+20.6597+65.5351+102.1743=708.47
komunikace: 1257</t>
    </r>
  </si>
  <si>
    <r>
      <t xml:space="preserve">Podklad ze štěrkodrti po zhutnění tloušťky 20 cm
</t>
    </r>
    <r>
      <rPr>
        <sz val="9"/>
        <color rgb="FF00B050"/>
        <rFont val="Calibri"/>
        <family val="2"/>
        <charset val="238"/>
        <scheme val="minor"/>
      </rPr>
      <t>chodník: 520.1025+20.6597+65.5351+102.1743=708.47</t>
    </r>
  </si>
  <si>
    <r>
      <t xml:space="preserve">Betonová dlažba přírodní 20x10x8 dlažba
</t>
    </r>
    <r>
      <rPr>
        <sz val="9"/>
        <color rgb="FF00B050"/>
        <rFont val="Calibri"/>
        <family val="2"/>
        <charset val="238"/>
        <scheme val="minor"/>
      </rPr>
      <t>=708.47-19.39</t>
    </r>
  </si>
  <si>
    <r>
      <t xml:space="preserve">Asfaltová zálivka spár
</t>
    </r>
    <r>
      <rPr>
        <sz val="9"/>
        <color rgb="FF00B050"/>
        <rFont val="Calibri"/>
        <family val="2"/>
        <charset val="238"/>
        <scheme val="minor"/>
      </rPr>
      <t>=5.9453+9.3529+77.8332+34.6419</t>
    </r>
  </si>
  <si>
    <t>917862111R00</t>
  </si>
  <si>
    <t>Osazení stojat. obrub.bet. s opěrou,lože z C 12/15</t>
  </si>
  <si>
    <t>918101111R00</t>
  </si>
  <si>
    <t>919735113R00</t>
  </si>
  <si>
    <t>Řezání stávajícího živičného krytu tl. 10 - 15 cm</t>
  </si>
  <si>
    <t>Dopravní příslušenství, plast.víčko na sloupek 60</t>
  </si>
  <si>
    <t>Dopravní příslušenství, upínací svorka US 60</t>
  </si>
  <si>
    <t>Dopravní příslušenství, sloupek Zn 60-350</t>
  </si>
  <si>
    <t>Dopravní příslušenství, patka hliníková HP 60</t>
  </si>
  <si>
    <t>Obrubník silniční 1000/150/250 šedý</t>
  </si>
  <si>
    <t>Obrubník silniční nájezdový 1000/150/150 šedý</t>
  </si>
  <si>
    <t>Obrubník silniční přechodový  1000/150/150-250</t>
  </si>
  <si>
    <t>592162116R</t>
  </si>
  <si>
    <t>914001121R00</t>
  </si>
  <si>
    <t>919731122R00</t>
  </si>
  <si>
    <t>Zarovnání styčné plochy živičné tl. do 10 cm</t>
  </si>
  <si>
    <t>91UD01</t>
  </si>
  <si>
    <t>59217423R</t>
  </si>
  <si>
    <t>Obrubník chodníkový ABO 16-10 1000/80/250 mm</t>
  </si>
  <si>
    <t>Osaz sloupku dopr. značky vč. bet. základu + Al patka</t>
  </si>
  <si>
    <r>
      <t xml:space="preserve">Přídlažba silniční nízká 50/25/8 přírodní
</t>
    </r>
    <r>
      <rPr>
        <sz val="9"/>
        <color rgb="FF00B050"/>
        <rFont val="Calibri"/>
        <family val="2"/>
        <charset val="238"/>
        <scheme val="minor"/>
      </rPr>
      <t>=2*(268+30.5+16-3.2891)</t>
    </r>
  </si>
  <si>
    <r>
      <t xml:space="preserve">Osazení stojat. obrub.bet. s opěrou,lože z C 12/15, vč. bet. přídlažby
</t>
    </r>
    <r>
      <rPr>
        <sz val="9"/>
        <color rgb="FF00B050"/>
        <rFont val="Calibri"/>
        <family val="2"/>
        <charset val="238"/>
        <scheme val="minor"/>
      </rPr>
      <t>silniční obrubník s přídlažbou: 268+30.5+16</t>
    </r>
  </si>
  <si>
    <r>
      <t xml:space="preserve">Osazení stojat. obrub.bet. s opěrou,lože z C 12/15, vč. bet. přídlažby
</t>
    </r>
    <r>
      <rPr>
        <sz val="9"/>
        <color rgb="FF00B050"/>
        <rFont val="Calibri"/>
        <family val="2"/>
        <charset val="238"/>
        <scheme val="minor"/>
      </rPr>
      <t>silniční obrubník: 3.29</t>
    </r>
  </si>
  <si>
    <r>
      <t xml:space="preserve">Osazení betononové přídlažby, lože C12/15
</t>
    </r>
    <r>
      <rPr>
        <sz val="9"/>
        <color rgb="FF00B050"/>
        <rFont val="Calibri"/>
        <family val="2"/>
        <charset val="238"/>
        <scheme val="minor"/>
      </rPr>
      <t>přídlažba ke stávajícímu obrubníku</t>
    </r>
  </si>
  <si>
    <r>
      <t xml:space="preserve">Lože pod obrubníky nebo obruby dlažeb z C 12/15
</t>
    </r>
    <r>
      <rPr>
        <sz val="9"/>
        <color rgb="FF00B050"/>
        <rFont val="Calibri"/>
        <family val="2"/>
        <charset val="238"/>
        <scheme val="minor"/>
      </rPr>
      <t>silniční obrubník s přídlažbou: 0.0675*311.21
přídlažba ke stávajícímu obrubníku: 0.025*146.47
chodníkový obrubník: 0.028*358
silniční obrubník: 0.045*3.29</t>
    </r>
  </si>
  <si>
    <t>979082213R00</t>
  </si>
  <si>
    <t>979082219R00</t>
  </si>
  <si>
    <t>Příplatek za dopravu suti po suchu za další 1 km</t>
  </si>
  <si>
    <t>979093111R00</t>
  </si>
  <si>
    <t>Uložení suti na skládku bez zhutnění</t>
  </si>
  <si>
    <r>
      <t xml:space="preserve">Odstranění asfaltové vrstvy, tl. 5 cm
</t>
    </r>
    <r>
      <rPr>
        <sz val="9"/>
        <color rgb="FF00B050"/>
        <rFont val="Calibri"/>
        <family val="2"/>
        <charset val="238"/>
        <scheme val="minor"/>
      </rPr>
      <t>chodník: 428.6563+16.2244+40.9468+73.9831
- odpočet chodník SVK: 35</t>
    </r>
  </si>
  <si>
    <t>998223011R00</t>
  </si>
  <si>
    <t>998225111R00</t>
  </si>
  <si>
    <r>
      <t xml:space="preserve">Přesun hmot, pozemní komunikace, kryt dlážděný
</t>
    </r>
    <r>
      <rPr>
        <sz val="9"/>
        <color rgb="FF00B050"/>
        <rFont val="Calibri"/>
        <family val="2"/>
        <charset val="238"/>
        <scheme val="minor"/>
      </rPr>
      <t>19.39*0.183+689.08*0.183+708.49*0.09</t>
    </r>
  </si>
  <si>
    <r>
      <t xml:space="preserve">Podklad z obal kam.ACP 16+,ACP 22+,nad 3 m,tl.7 cm
</t>
    </r>
    <r>
      <rPr>
        <sz val="9"/>
        <color rgb="FF00B050"/>
        <rFont val="Calibri"/>
        <family val="2"/>
        <charset val="238"/>
        <scheme val="minor"/>
      </rPr>
      <t>komunikace: 1257
- odpočet komunikace SVK: 2*340</t>
    </r>
  </si>
  <si>
    <r>
      <t xml:space="preserve">Nátěr infiltrační kationaktivní emulzí 1kg/m2
</t>
    </r>
    <r>
      <rPr>
        <sz val="9"/>
        <color rgb="FF00B050"/>
        <rFont val="Calibri"/>
        <family val="2"/>
        <charset val="238"/>
        <scheme val="minor"/>
      </rPr>
      <t>komunikace: 1257
- odpočet komunikace SVK: 2*340</t>
    </r>
  </si>
  <si>
    <r>
      <t xml:space="preserve">Postřik živičný spojovací z emulze 0,3-0,5 kg/m2
</t>
    </r>
    <r>
      <rPr>
        <sz val="9"/>
        <color rgb="FF00B050"/>
        <rFont val="Calibri"/>
        <family val="2"/>
        <charset val="238"/>
        <scheme val="minor"/>
      </rPr>
      <t>komunikace: 1257
- odpočet komunikace SVK: 2*340</t>
    </r>
  </si>
  <si>
    <r>
      <t xml:space="preserve">Beton asfalt. ACO 8, nebo ACO 11, nad 3 m, 5 cm
</t>
    </r>
    <r>
      <rPr>
        <sz val="9"/>
        <color rgb="FF00B050"/>
        <rFont val="Calibri"/>
        <family val="2"/>
        <charset val="238"/>
        <scheme val="minor"/>
      </rPr>
      <t>komunikace: 1257
- odpočet komunikace SVK: 2*340</t>
    </r>
  </si>
  <si>
    <r>
      <t xml:space="preserve">Přesun hmot, pozemní komunikace, kryt živičný
</t>
    </r>
    <r>
      <rPr>
        <sz val="9"/>
        <color rgb="FF00B050"/>
        <rFont val="Calibri"/>
        <family val="2"/>
        <charset val="238"/>
        <scheme val="minor"/>
      </rPr>
      <t>577*0.185+577*0.13</t>
    </r>
  </si>
  <si>
    <t>Nakládání suti na dopravní prostředky</t>
  </si>
  <si>
    <t xml:space="preserve">Poplatek za skládku suti </t>
  </si>
  <si>
    <t>979087212R00</t>
  </si>
  <si>
    <t>979990112R00</t>
  </si>
  <si>
    <r>
      <t xml:space="preserve">Vodorovná doprava suti po suchu do 1 km
</t>
    </r>
    <r>
      <rPr>
        <sz val="9"/>
        <color rgb="FF00B050"/>
        <rFont val="Calibri"/>
        <family val="2"/>
        <charset val="238"/>
        <scheme val="minor"/>
      </rPr>
      <t>beton: 6.01*0.138+31.88*0.225+675*0.145
živice: 524.81*0.11+917*0.264
kamenivo: 1424.7*0.33+507.7*0.33+1257*0.44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</si>
</sst>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CZK]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0"/>
      <name val="Arial CE"/>
    </font>
    <font>
      <sz val="9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4">
    <xf numFmtId="0" fontId="0" fillId="0" borderId="0" xfId="0"/>
    <xf numFmtId="2" fontId="0" fillId="0" borderId="0" xfId="0" applyNumberFormat="1"/>
    <xf numFmtId="1" fontId="0" fillId="0" borderId="0" xfId="0" applyNumberFormat="1"/>
    <xf numFmtId="0" fontId="5" fillId="0" borderId="0" xfId="1" applyNumberFormat="1" applyFont="1" applyBorder="1" applyAlignment="1">
      <alignment horizontal="centerContinuous" vertical="top"/>
    </xf>
    <xf numFmtId="0" fontId="4" fillId="0" borderId="0" xfId="1" applyNumberFormat="1" applyBorder="1" applyAlignment="1">
      <alignment horizontal="centerContinuous"/>
    </xf>
    <xf numFmtId="0" fontId="4" fillId="0" borderId="0" xfId="1" applyNumberFormat="1" applyAlignment="1">
      <alignment horizontal="centerContinuous"/>
    </xf>
    <xf numFmtId="0" fontId="4" fillId="0" borderId="0" xfId="1"/>
    <xf numFmtId="0" fontId="4" fillId="0" borderId="0" xfId="1" applyAlignment="1">
      <alignment wrapText="1"/>
    </xf>
    <xf numFmtId="0" fontId="6" fillId="0" borderId="0" xfId="1" applyFont="1" applyAlignment="1">
      <alignment wrapText="1"/>
    </xf>
    <xf numFmtId="0" fontId="7" fillId="0" borderId="1" xfId="1" applyFont="1" applyFill="1" applyBorder="1" applyAlignment="1">
      <alignment horizontal="left"/>
    </xf>
    <xf numFmtId="0" fontId="8" fillId="0" borderId="2" xfId="1" applyFont="1" applyFill="1" applyBorder="1" applyAlignment="1">
      <alignment horizontal="center"/>
    </xf>
    <xf numFmtId="0" fontId="8" fillId="0" borderId="4" xfId="1" applyFont="1" applyBorder="1"/>
    <xf numFmtId="0" fontId="8" fillId="0" borderId="5" xfId="1" applyNumberFormat="1" applyFont="1" applyBorder="1" applyAlignment="1">
      <alignment horizontal="left"/>
    </xf>
    <xf numFmtId="49" fontId="6" fillId="0" borderId="0" xfId="1" applyNumberFormat="1" applyFont="1" applyAlignment="1">
      <alignment wrapText="1"/>
    </xf>
    <xf numFmtId="0" fontId="11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9" xfId="1" applyFont="1" applyBorder="1"/>
    <xf numFmtId="0" fontId="8" fillId="0" borderId="10" xfId="1" applyNumberFormat="1" applyFont="1" applyBorder="1" applyAlignment="1">
      <alignment horizontal="left"/>
    </xf>
    <xf numFmtId="0" fontId="7" fillId="0" borderId="11" xfId="1" applyFont="1" applyBorder="1"/>
    <xf numFmtId="0" fontId="8" fillId="0" borderId="12" xfId="1" applyFont="1" applyBorder="1"/>
    <xf numFmtId="0" fontId="8" fillId="0" borderId="13" xfId="1" applyFont="1" applyBorder="1"/>
    <xf numFmtId="0" fontId="8" fillId="0" borderId="14" xfId="1" applyFont="1" applyBorder="1"/>
    <xf numFmtId="0" fontId="8" fillId="0" borderId="15" xfId="1" applyFont="1" applyBorder="1"/>
    <xf numFmtId="0" fontId="7" fillId="0" borderId="16" xfId="1" applyFont="1" applyBorder="1"/>
    <xf numFmtId="0" fontId="8" fillId="0" borderId="9" xfId="1" applyFont="1" applyFill="1" applyBorder="1"/>
    <xf numFmtId="0" fontId="8" fillId="0" borderId="10" xfId="1" applyNumberFormat="1" applyFont="1" applyBorder="1" applyAlignment="1">
      <alignment horizontal="right"/>
    </xf>
    <xf numFmtId="0" fontId="4" fillId="0" borderId="0" xfId="1" applyFill="1"/>
    <xf numFmtId="49" fontId="8" fillId="0" borderId="9" xfId="1" applyNumberFormat="1" applyFont="1" applyBorder="1" applyAlignment="1">
      <alignment horizontal="left"/>
    </xf>
    <xf numFmtId="0" fontId="8" fillId="0" borderId="18" xfId="1" applyFont="1" applyBorder="1"/>
    <xf numFmtId="0" fontId="8" fillId="0" borderId="9" xfId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8" fillId="0" borderId="9" xfId="1" applyNumberFormat="1" applyFont="1" applyBorder="1"/>
    <xf numFmtId="0" fontId="8" fillId="0" borderId="19" xfId="1" applyNumberFormat="1" applyFont="1" applyBorder="1" applyAlignment="1">
      <alignment horizontal="left"/>
    </xf>
    <xf numFmtId="0" fontId="4" fillId="0" borderId="0" xfId="1" applyNumberFormat="1" applyBorder="1"/>
    <xf numFmtId="0" fontId="4" fillId="0" borderId="0" xfId="1" applyNumberFormat="1" applyAlignment="1">
      <alignment wrapText="1"/>
    </xf>
    <xf numFmtId="0" fontId="4" fillId="0" borderId="0" xfId="1" applyBorder="1"/>
    <xf numFmtId="0" fontId="8" fillId="0" borderId="19" xfId="1" applyNumberFormat="1" applyFont="1" applyFill="1" applyBorder="1" applyAlignment="1"/>
    <xf numFmtId="0" fontId="8" fillId="0" borderId="9" xfId="1" applyFont="1" applyFill="1" applyBorder="1" applyAlignment="1"/>
    <xf numFmtId="0" fontId="11" fillId="0" borderId="0" xfId="1" applyFont="1" applyFill="1" applyBorder="1" applyAlignment="1"/>
    <xf numFmtId="0" fontId="6" fillId="0" borderId="0" xfId="1" applyFont="1" applyAlignment="1">
      <alignment horizontal="right" wrapText="1"/>
    </xf>
    <xf numFmtId="0" fontId="8" fillId="0" borderId="9" xfId="1" applyFont="1" applyBorder="1" applyAlignment="1"/>
    <xf numFmtId="3" fontId="4" fillId="0" borderId="0" xfId="1" applyNumberFormat="1"/>
    <xf numFmtId="0" fontId="8" fillId="0" borderId="16" xfId="1" applyFont="1" applyBorder="1"/>
    <xf numFmtId="49" fontId="8" fillId="0" borderId="17" xfId="1" applyNumberFormat="1" applyFont="1" applyBorder="1" applyAlignment="1">
      <alignment horizontal="left"/>
    </xf>
    <xf numFmtId="0" fontId="8" fillId="0" borderId="14" xfId="1" applyFont="1" applyBorder="1" applyAlignment="1">
      <alignment horizontal="left"/>
    </xf>
    <xf numFmtId="0" fontId="8" fillId="0" borderId="15" xfId="1" applyFont="1" applyBorder="1" applyAlignment="1">
      <alignment horizontal="left"/>
    </xf>
    <xf numFmtId="0" fontId="8" fillId="0" borderId="20" xfId="1" applyFont="1" applyBorder="1" applyAlignment="1">
      <alignment horizontal="left"/>
    </xf>
    <xf numFmtId="0" fontId="8" fillId="0" borderId="21" xfId="1" applyNumberFormat="1" applyFont="1" applyBorder="1" applyAlignment="1">
      <alignment horizontal="right"/>
    </xf>
    <xf numFmtId="0" fontId="5" fillId="0" borderId="22" xfId="1" applyFont="1" applyBorder="1" applyAlignment="1">
      <alignment horizontal="centerContinuous" vertical="center"/>
    </xf>
    <xf numFmtId="0" fontId="12" fillId="0" borderId="23" xfId="1" applyFont="1" applyBorder="1" applyAlignment="1">
      <alignment horizontal="centerContinuous" vertical="center"/>
    </xf>
    <xf numFmtId="0" fontId="4" fillId="0" borderId="23" xfId="1" applyBorder="1" applyAlignment="1">
      <alignment horizontal="centerContinuous" vertical="center"/>
    </xf>
    <xf numFmtId="0" fontId="4" fillId="0" borderId="24" xfId="1" applyBorder="1" applyAlignment="1">
      <alignment horizontal="centerContinuous" vertical="center"/>
    </xf>
    <xf numFmtId="0" fontId="4" fillId="0" borderId="28" xfId="1" applyBorder="1"/>
    <xf numFmtId="49" fontId="4" fillId="0" borderId="29" xfId="1" applyNumberFormat="1" applyBorder="1"/>
    <xf numFmtId="4" fontId="4" fillId="0" borderId="30" xfId="1" applyNumberFormat="1" applyBorder="1"/>
    <xf numFmtId="0" fontId="4" fillId="0" borderId="32" xfId="1" applyBorder="1"/>
    <xf numFmtId="4" fontId="4" fillId="0" borderId="33" xfId="1" applyNumberFormat="1" applyBorder="1"/>
    <xf numFmtId="49" fontId="4" fillId="0" borderId="0" xfId="1" applyNumberFormat="1" applyBorder="1"/>
    <xf numFmtId="4" fontId="4" fillId="0" borderId="34" xfId="1" applyNumberFormat="1" applyBorder="1"/>
    <xf numFmtId="0" fontId="4" fillId="0" borderId="36" xfId="1" applyBorder="1"/>
    <xf numFmtId="49" fontId="4" fillId="0" borderId="0" xfId="1" applyNumberFormat="1" applyBorder="1" applyAlignment="1">
      <alignment shrinkToFit="1"/>
    </xf>
    <xf numFmtId="0" fontId="4" fillId="0" borderId="35" xfId="1" applyBorder="1"/>
    <xf numFmtId="3" fontId="4" fillId="0" borderId="34" xfId="1" applyNumberFormat="1" applyBorder="1"/>
    <xf numFmtId="4" fontId="4" fillId="0" borderId="39" xfId="1" applyNumberFormat="1" applyBorder="1"/>
    <xf numFmtId="0" fontId="4" fillId="0" borderId="40" xfId="1" applyBorder="1"/>
    <xf numFmtId="3" fontId="4" fillId="0" borderId="39" xfId="1" applyNumberFormat="1" applyBorder="1"/>
    <xf numFmtId="0" fontId="4" fillId="0" borderId="41" xfId="1" applyBorder="1"/>
    <xf numFmtId="4" fontId="4" fillId="0" borderId="21" xfId="1" applyNumberFormat="1" applyBorder="1"/>
    <xf numFmtId="0" fontId="4" fillId="0" borderId="34" xfId="1" applyBorder="1"/>
    <xf numFmtId="0" fontId="4" fillId="0" borderId="33" xfId="1" applyBorder="1"/>
    <xf numFmtId="0" fontId="4" fillId="0" borderId="0" xfId="1" applyBorder="1" applyAlignment="1">
      <alignment horizontal="right"/>
    </xf>
    <xf numFmtId="0" fontId="4" fillId="0" borderId="0" xfId="1" applyFill="1" applyBorder="1"/>
    <xf numFmtId="0" fontId="4" fillId="0" borderId="6" xfId="1" applyBorder="1"/>
    <xf numFmtId="0" fontId="4" fillId="0" borderId="8" xfId="1" applyBorder="1"/>
    <xf numFmtId="1" fontId="4" fillId="0" borderId="7" xfId="1" applyNumberFormat="1" applyBorder="1" applyAlignment="1">
      <alignment horizontal="right"/>
    </xf>
    <xf numFmtId="0" fontId="4" fillId="0" borderId="7" xfId="1" applyBorder="1"/>
    <xf numFmtId="0" fontId="6" fillId="0" borderId="0" xfId="1" applyFont="1"/>
    <xf numFmtId="0" fontId="12" fillId="0" borderId="0" xfId="1" applyFont="1"/>
    <xf numFmtId="0" fontId="13" fillId="0" borderId="0" xfId="1" applyFont="1"/>
    <xf numFmtId="0" fontId="4" fillId="0" borderId="0" xfId="1" applyAlignment="1"/>
    <xf numFmtId="0" fontId="4" fillId="0" borderId="0" xfId="1" applyAlignment="1">
      <alignment vertical="justify"/>
    </xf>
    <xf numFmtId="0" fontId="4" fillId="0" borderId="0" xfId="1" applyAlignment="1">
      <alignment horizontal="left" wrapText="1"/>
    </xf>
    <xf numFmtId="0" fontId="11" fillId="2" borderId="15" xfId="1" applyFont="1" applyFill="1" applyBorder="1"/>
    <xf numFmtId="49" fontId="8" fillId="0" borderId="19" xfId="1" applyNumberFormat="1" applyFont="1" applyBorder="1" applyAlignment="1"/>
    <xf numFmtId="49" fontId="7" fillId="2" borderId="16" xfId="1" applyNumberFormat="1" applyFont="1" applyFill="1" applyBorder="1"/>
    <xf numFmtId="0" fontId="10" fillId="2" borderId="25" xfId="1" applyFont="1" applyFill="1" applyBorder="1" applyAlignment="1">
      <alignment horizontal="left"/>
    </xf>
    <xf numFmtId="0" fontId="11" fillId="2" borderId="26" xfId="1" applyFont="1" applyFill="1" applyBorder="1" applyAlignment="1">
      <alignment horizontal="left"/>
    </xf>
    <xf numFmtId="0" fontId="4" fillId="2" borderId="27" xfId="1" applyFill="1" applyBorder="1" applyAlignment="1">
      <alignment horizontal="center"/>
    </xf>
    <xf numFmtId="0" fontId="10" fillId="2" borderId="26" xfId="1" applyFont="1" applyFill="1" applyBorder="1" applyAlignment="1">
      <alignment horizontal="center"/>
    </xf>
    <xf numFmtId="0" fontId="11" fillId="2" borderId="26" xfId="1" applyFont="1" applyFill="1" applyBorder="1" applyAlignment="1">
      <alignment horizontal="right"/>
    </xf>
    <xf numFmtId="0" fontId="11" fillId="2" borderId="27" xfId="1" applyFont="1" applyFill="1" applyBorder="1" applyAlignment="1">
      <alignment horizontal="right"/>
    </xf>
    <xf numFmtId="0" fontId="7" fillId="2" borderId="1" xfId="1" applyFont="1" applyFill="1" applyBorder="1"/>
    <xf numFmtId="0" fontId="7" fillId="2" borderId="3" xfId="1" applyFont="1" applyFill="1" applyBorder="1"/>
    <xf numFmtId="0" fontId="7" fillId="2" borderId="2" xfId="1" applyFont="1" applyFill="1" applyBorder="1"/>
    <xf numFmtId="0" fontId="7" fillId="2" borderId="42" xfId="1" applyFont="1" applyFill="1" applyBorder="1"/>
    <xf numFmtId="0" fontId="7" fillId="2" borderId="43" xfId="1" applyFont="1" applyFill="1" applyBorder="1"/>
    <xf numFmtId="0" fontId="4" fillId="2" borderId="28" xfId="1" applyFill="1" applyBorder="1"/>
    <xf numFmtId="0" fontId="4" fillId="2" borderId="0" xfId="1" applyFill="1" applyBorder="1"/>
    <xf numFmtId="0" fontId="4" fillId="2" borderId="34" xfId="1" applyFill="1" applyBorder="1"/>
    <xf numFmtId="0" fontId="4" fillId="2" borderId="35" xfId="1" applyFill="1" applyBorder="1"/>
    <xf numFmtId="0" fontId="4" fillId="2" borderId="33" xfId="1" applyFill="1" applyBorder="1"/>
    <xf numFmtId="0" fontId="12" fillId="2" borderId="25" xfId="1" applyFont="1" applyFill="1" applyBorder="1"/>
    <xf numFmtId="0" fontId="12" fillId="2" borderId="26" xfId="1" applyFont="1" applyFill="1" applyBorder="1"/>
    <xf numFmtId="0" fontId="12" fillId="2" borderId="46" xfId="1" applyFont="1" applyFill="1" applyBorder="1"/>
    <xf numFmtId="0" fontId="0" fillId="0" borderId="8" xfId="0" applyBorder="1"/>
    <xf numFmtId="0" fontId="3" fillId="0" borderId="44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8" xfId="0" applyFont="1" applyBorder="1"/>
    <xf numFmtId="4" fontId="3" fillId="0" borderId="7" xfId="0" applyNumberFormat="1" applyFont="1" applyBorder="1"/>
    <xf numFmtId="2" fontId="0" fillId="0" borderId="0" xfId="0" applyNumberFormat="1" applyBorder="1"/>
    <xf numFmtId="1" fontId="0" fillId="0" borderId="0" xfId="0" applyNumberFormat="1" applyBorder="1"/>
    <xf numFmtId="2" fontId="0" fillId="0" borderId="8" xfId="0" applyNumberFormat="1" applyBorder="1"/>
    <xf numFmtId="0" fontId="0" fillId="0" borderId="8" xfId="0" applyBorder="1" applyAlignment="1">
      <alignment horizontal="center"/>
    </xf>
    <xf numFmtId="14" fontId="4" fillId="0" borderId="34" xfId="1" applyNumberFormat="1" applyBorder="1"/>
    <xf numFmtId="0" fontId="3" fillId="0" borderId="0" xfId="0" applyFont="1" applyFill="1" applyBorder="1" applyAlignment="1">
      <alignment horizontal="left"/>
    </xf>
    <xf numFmtId="2" fontId="0" fillId="0" borderId="0" xfId="0" applyNumberFormat="1" applyFill="1" applyBorder="1"/>
    <xf numFmtId="0" fontId="0" fillId="0" borderId="14" xfId="0" applyBorder="1" applyAlignment="1">
      <alignment horizontal="center"/>
    </xf>
    <xf numFmtId="2" fontId="0" fillId="0" borderId="14" xfId="0" applyNumberFormat="1" applyBorder="1"/>
    <xf numFmtId="0" fontId="15" fillId="0" borderId="0" xfId="1" applyFont="1" applyAlignment="1"/>
    <xf numFmtId="0" fontId="3" fillId="3" borderId="17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0" fillId="0" borderId="48" xfId="0" applyBorder="1"/>
    <xf numFmtId="0" fontId="3" fillId="0" borderId="49" xfId="0" applyFon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3" fillId="0" borderId="53" xfId="0" applyFont="1" applyBorder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3" fillId="0" borderId="0" xfId="0" applyFont="1" applyFill="1" applyBorder="1"/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9" xfId="0" applyFill="1" applyBorder="1"/>
    <xf numFmtId="4" fontId="3" fillId="0" borderId="0" xfId="0" applyNumberFormat="1" applyFont="1" applyFill="1" applyBorder="1"/>
    <xf numFmtId="0" fontId="0" fillId="0" borderId="9" xfId="0" applyBorder="1"/>
    <xf numFmtId="2" fontId="0" fillId="0" borderId="9" xfId="0" applyNumberFormat="1" applyBorder="1"/>
    <xf numFmtId="0" fontId="0" fillId="0" borderId="9" xfId="0" applyBorder="1" applyAlignment="1">
      <alignment horizontal="center"/>
    </xf>
    <xf numFmtId="4" fontId="0" fillId="0" borderId="9" xfId="0" applyNumberFormat="1" applyBorder="1"/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/>
    <xf numFmtId="4" fontId="3" fillId="0" borderId="15" xfId="0" applyNumberFormat="1" applyFont="1" applyFill="1" applyBorder="1"/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14" xfId="0" applyFont="1" applyBorder="1"/>
    <xf numFmtId="4" fontId="3" fillId="0" borderId="15" xfId="0" applyNumberFormat="1" applyFont="1" applyBorder="1"/>
    <xf numFmtId="0" fontId="3" fillId="3" borderId="14" xfId="0" applyFont="1" applyFill="1" applyBorder="1" applyAlignment="1">
      <alignment horizontal="left"/>
    </xf>
    <xf numFmtId="0" fontId="3" fillId="3" borderId="14" xfId="0" applyFont="1" applyFill="1" applyBorder="1"/>
    <xf numFmtId="2" fontId="0" fillId="3" borderId="14" xfId="0" applyNumberFormat="1" applyFill="1" applyBorder="1"/>
    <xf numFmtId="0" fontId="0" fillId="3" borderId="1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4" fontId="3" fillId="3" borderId="15" xfId="0" applyNumberFormat="1" applyFont="1" applyFill="1" applyBorder="1"/>
    <xf numFmtId="0" fontId="0" fillId="0" borderId="9" xfId="0" applyBorder="1" applyAlignment="1">
      <alignment horizontal="left"/>
    </xf>
    <xf numFmtId="4" fontId="0" fillId="0" borderId="9" xfId="0" applyNumberFormat="1" applyFont="1" applyBorder="1"/>
    <xf numFmtId="0" fontId="0" fillId="0" borderId="35" xfId="0" applyFill="1" applyBorder="1" applyAlignment="1">
      <alignment horizontal="center"/>
    </xf>
    <xf numFmtId="4" fontId="3" fillId="0" borderId="34" xfId="0" applyNumberFormat="1" applyFont="1" applyFill="1" applyBorder="1"/>
    <xf numFmtId="0" fontId="3" fillId="0" borderId="4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2" fontId="1" fillId="0" borderId="9" xfId="0" applyNumberFormat="1" applyFont="1" applyBorder="1"/>
    <xf numFmtId="4" fontId="1" fillId="0" borderId="9" xfId="0" applyNumberFormat="1" applyFont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/>
    <xf numFmtId="0" fontId="0" fillId="3" borderId="56" xfId="0" applyFill="1" applyBorder="1" applyAlignment="1">
      <alignment horizontal="center"/>
    </xf>
    <xf numFmtId="0" fontId="3" fillId="3" borderId="13" xfId="0" applyFont="1" applyFill="1" applyBorder="1" applyAlignment="1">
      <alignment horizontal="left"/>
    </xf>
    <xf numFmtId="0" fontId="3" fillId="3" borderId="13" xfId="0" applyFont="1" applyFill="1" applyBorder="1"/>
    <xf numFmtId="0" fontId="0" fillId="3" borderId="13" xfId="0" applyFill="1" applyBorder="1" applyAlignment="1">
      <alignment horizontal="center"/>
    </xf>
    <xf numFmtId="2" fontId="0" fillId="3" borderId="13" xfId="0" applyNumberFormat="1" applyFill="1" applyBorder="1"/>
    <xf numFmtId="4" fontId="3" fillId="3" borderId="12" xfId="0" applyNumberFormat="1" applyFont="1" applyFill="1" applyBorder="1"/>
    <xf numFmtId="0" fontId="0" fillId="0" borderId="9" xfId="0" applyFill="1" applyBorder="1" applyAlignment="1">
      <alignment horizontal="left" vertical="center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 applyAlignment="1">
      <alignment horizontal="center" vertical="center"/>
    </xf>
    <xf numFmtId="2" fontId="0" fillId="0" borderId="9" xfId="0" applyNumberFormat="1" applyFill="1" applyBorder="1" applyAlignment="1">
      <alignment vertical="center"/>
    </xf>
    <xf numFmtId="4" fontId="0" fillId="0" borderId="9" xfId="0" applyNumberFormat="1" applyFill="1" applyBorder="1" applyAlignment="1">
      <alignment vertical="center"/>
    </xf>
    <xf numFmtId="0" fontId="0" fillId="0" borderId="17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2" fontId="0" fillId="0" borderId="14" xfId="0" applyNumberFormat="1" applyFill="1" applyBorder="1"/>
    <xf numFmtId="0" fontId="0" fillId="0" borderId="14" xfId="0" applyFont="1" applyBorder="1" applyAlignment="1">
      <alignment horizontal="left"/>
    </xf>
    <xf numFmtId="0" fontId="0" fillId="0" borderId="0" xfId="0" applyBorder="1"/>
    <xf numFmtId="4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9" fontId="3" fillId="0" borderId="8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4" fontId="0" fillId="0" borderId="0" xfId="0" applyNumberFormat="1"/>
    <xf numFmtId="0" fontId="3" fillId="0" borderId="35" xfId="0" applyFont="1" applyBorder="1"/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vertical="center" wrapText="1"/>
    </xf>
    <xf numFmtId="4" fontId="0" fillId="0" borderId="9" xfId="0" applyNumberFormat="1" applyFont="1" applyBorder="1" applyAlignment="1">
      <alignment vertical="center"/>
    </xf>
    <xf numFmtId="0" fontId="3" fillId="3" borderId="13" xfId="0" applyFont="1" applyFill="1" applyBorder="1" applyAlignment="1">
      <alignment horizontal="center"/>
    </xf>
    <xf numFmtId="2" fontId="3" fillId="3" borderId="13" xfId="0" applyNumberFormat="1" applyFont="1" applyFill="1" applyBorder="1"/>
    <xf numFmtId="0" fontId="3" fillId="0" borderId="44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3" borderId="56" xfId="0" applyFill="1" applyBorder="1"/>
    <xf numFmtId="4" fontId="3" fillId="3" borderId="13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left"/>
    </xf>
    <xf numFmtId="0" fontId="0" fillId="0" borderId="14" xfId="0" applyBorder="1"/>
    <xf numFmtId="4" fontId="0" fillId="0" borderId="15" xfId="0" applyNumberForma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9" xfId="0" applyBorder="1" applyAlignment="1">
      <alignment wrapText="1"/>
    </xf>
    <xf numFmtId="0" fontId="3" fillId="0" borderId="8" xfId="0" applyFont="1" applyFill="1" applyBorder="1" applyAlignment="1">
      <alignment horizontal="left"/>
    </xf>
    <xf numFmtId="1" fontId="3" fillId="0" borderId="8" xfId="0" applyNumberFormat="1" applyFont="1" applyBorder="1"/>
    <xf numFmtId="2" fontId="3" fillId="0" borderId="8" xfId="0" applyNumberFormat="1" applyFont="1" applyBorder="1"/>
    <xf numFmtId="0" fontId="0" fillId="0" borderId="9" xfId="0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2" fontId="0" fillId="0" borderId="9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0" fontId="0" fillId="0" borderId="9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49" fontId="9" fillId="2" borderId="42" xfId="1" applyNumberFormat="1" applyFont="1" applyFill="1" applyBorder="1" applyAlignment="1">
      <alignment horizontal="left" vertical="center" wrapText="1"/>
    </xf>
    <xf numFmtId="49" fontId="9" fillId="2" borderId="3" xfId="1" applyNumberFormat="1" applyFont="1" applyFill="1" applyBorder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left" vertical="center" wrapText="1"/>
    </xf>
    <xf numFmtId="0" fontId="4" fillId="0" borderId="35" xfId="1" applyBorder="1"/>
    <xf numFmtId="0" fontId="4" fillId="0" borderId="34" xfId="1" applyBorder="1"/>
    <xf numFmtId="49" fontId="7" fillId="2" borderId="17" xfId="1" applyNumberFormat="1" applyFont="1" applyFill="1" applyBorder="1" applyAlignment="1">
      <alignment wrapText="1"/>
    </xf>
    <xf numFmtId="0" fontId="7" fillId="2" borderId="14" xfId="1" applyFont="1" applyFill="1" applyBorder="1" applyAlignment="1">
      <alignment wrapText="1"/>
    </xf>
    <xf numFmtId="0" fontId="7" fillId="2" borderId="15" xfId="1" applyFont="1" applyFill="1" applyBorder="1" applyAlignment="1">
      <alignment wrapText="1"/>
    </xf>
    <xf numFmtId="0" fontId="4" fillId="0" borderId="31" xfId="1" applyBorder="1"/>
    <xf numFmtId="0" fontId="4" fillId="0" borderId="30" xfId="1" applyBorder="1"/>
    <xf numFmtId="0" fontId="11" fillId="0" borderId="35" xfId="1" applyFont="1" applyBorder="1"/>
    <xf numFmtId="0" fontId="11" fillId="0" borderId="34" xfId="1" applyFont="1" applyBorder="1"/>
    <xf numFmtId="0" fontId="4" fillId="0" borderId="37" xfId="1" applyBorder="1" applyAlignment="1">
      <alignment horizontal="center" shrinkToFit="1"/>
    </xf>
    <xf numFmtId="0" fontId="4" fillId="0" borderId="38" xfId="1" applyBorder="1" applyAlignment="1">
      <alignment horizontal="center" shrinkToFit="1"/>
    </xf>
    <xf numFmtId="0" fontId="4" fillId="0" borderId="28" xfId="1" applyBorder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4" fillId="0" borderId="34" xfId="1" applyBorder="1" applyAlignment="1">
      <alignment horizontal="center" vertical="center"/>
    </xf>
    <xf numFmtId="0" fontId="4" fillId="0" borderId="35" xfId="1" applyBorder="1" applyAlignment="1">
      <alignment horizontal="center" vertical="center"/>
    </xf>
    <xf numFmtId="164" fontId="12" fillId="2" borderId="47" xfId="1" applyNumberFormat="1" applyFont="1" applyFill="1" applyBorder="1" applyAlignment="1">
      <alignment horizontal="right"/>
    </xf>
    <xf numFmtId="164" fontId="12" fillId="2" borderId="27" xfId="1" applyNumberFormat="1" applyFont="1" applyFill="1" applyBorder="1" applyAlignment="1">
      <alignment horizontal="right"/>
    </xf>
    <xf numFmtId="0" fontId="11" fillId="0" borderId="0" xfId="1" applyFont="1" applyAlignment="1">
      <alignment horizontal="left" vertical="top" wrapText="1"/>
    </xf>
    <xf numFmtId="0" fontId="4" fillId="0" borderId="33" xfId="1" applyBorder="1" applyAlignment="1">
      <alignment horizontal="center" vertical="center"/>
    </xf>
    <xf numFmtId="164" fontId="4" fillId="0" borderId="17" xfId="1" applyNumberFormat="1" applyBorder="1" applyAlignment="1">
      <alignment horizontal="right"/>
    </xf>
    <xf numFmtId="164" fontId="4" fillId="0" borderId="19" xfId="1" applyNumberFormat="1" applyBorder="1" applyAlignment="1">
      <alignment horizontal="right"/>
    </xf>
    <xf numFmtId="164" fontId="4" fillId="0" borderId="44" xfId="1" applyNumberFormat="1" applyBorder="1" applyAlignment="1">
      <alignment horizontal="right"/>
    </xf>
    <xf numFmtId="164" fontId="4" fillId="0" borderId="45" xfId="1" applyNumberFormat="1" applyBorder="1" applyAlignment="1">
      <alignment horizontal="right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Normální" xfId="0" builtinId="0"/>
    <cellStyle name="normální 2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4.Bystrice_Opravy%20MK\VF4_DSP\24-XLS03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8.Bystrice_Sidliste%20II\20_VF4_DSP\8-XLS04_ROZPOCET%20SO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"/>
      <sheetName val="000 Pol"/>
      <sheetName val="101 Pol"/>
      <sheetName val="102 Pol"/>
      <sheetName val="103 Pol"/>
      <sheetName val="104 Pol"/>
      <sheetName val="MENEPRACE_KOM"/>
      <sheetName val="ZMENY_V+K"/>
      <sheetName val="KOSTKY VYPOCET"/>
      <sheetName val="Rekapitulace ŠD 15 cm"/>
    </sheetNames>
    <sheetDataSet>
      <sheetData sheetId="0">
        <row r="32">
          <cell r="C32">
            <v>21</v>
          </cell>
          <cell r="F32">
            <v>6125957.6040855004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32">
          <cell r="C32">
            <v>21</v>
          </cell>
          <cell r="F32">
            <v>770865.17213015363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5"/>
  <sheetViews>
    <sheetView tabSelected="1" zoomScaleNormal="100" zoomScaleSheetLayoutView="100" workbookViewId="0">
      <selection activeCell="J15" sqref="J15"/>
    </sheetView>
  </sheetViews>
  <sheetFormatPr defaultColWidth="9.109375" defaultRowHeight="13.2" x14ac:dyDescent="0.25"/>
  <cols>
    <col min="1" max="1" width="2" style="6" customWidth="1"/>
    <col min="2" max="2" width="15" style="6" customWidth="1"/>
    <col min="3" max="3" width="15.88671875" style="6" customWidth="1"/>
    <col min="4" max="4" width="14.5546875" style="6" customWidth="1"/>
    <col min="5" max="5" width="13.5546875" style="6" customWidth="1"/>
    <col min="6" max="6" width="16.5546875" style="6" customWidth="1"/>
    <col min="7" max="7" width="15.33203125" style="6" customWidth="1"/>
    <col min="8" max="9" width="9.109375" style="6"/>
    <col min="10" max="10" width="27.44140625" style="77" customWidth="1"/>
    <col min="11" max="11" width="40.109375" style="77" customWidth="1"/>
    <col min="12" max="16384" width="9.109375" style="6"/>
  </cols>
  <sheetData>
    <row r="1" spans="1:57" ht="24.75" customHeight="1" thickBot="1" x14ac:dyDescent="0.3">
      <c r="A1" s="3" t="s">
        <v>54</v>
      </c>
      <c r="B1" s="4"/>
      <c r="C1" s="5"/>
      <c r="D1" s="5"/>
      <c r="E1" s="4"/>
      <c r="F1" s="4"/>
      <c r="G1" s="4"/>
      <c r="I1" s="7"/>
      <c r="J1" s="8"/>
      <c r="K1" s="8"/>
    </row>
    <row r="2" spans="1:57" ht="22.5" customHeight="1" x14ac:dyDescent="0.25">
      <c r="A2" s="9" t="s">
        <v>13</v>
      </c>
      <c r="B2" s="10"/>
      <c r="C2" s="236" t="s">
        <v>103</v>
      </c>
      <c r="D2" s="237"/>
      <c r="E2" s="238"/>
      <c r="F2" s="11" t="s">
        <v>14</v>
      </c>
      <c r="G2" s="12"/>
      <c r="I2" s="7"/>
      <c r="J2" s="13"/>
      <c r="K2" s="8"/>
    </row>
    <row r="3" spans="1:57" ht="3" hidden="1" customHeight="1" x14ac:dyDescent="0.25">
      <c r="A3" s="14"/>
      <c r="B3" s="15"/>
      <c r="C3" s="16"/>
      <c r="D3" s="16"/>
      <c r="E3" s="15"/>
      <c r="F3" s="17"/>
      <c r="G3" s="18"/>
      <c r="I3" s="7"/>
      <c r="J3" s="8"/>
      <c r="K3" s="8"/>
    </row>
    <row r="4" spans="1:57" ht="12" customHeight="1" x14ac:dyDescent="0.25">
      <c r="A4" s="19" t="s">
        <v>15</v>
      </c>
      <c r="B4" s="20"/>
      <c r="C4" s="21" t="s">
        <v>55</v>
      </c>
      <c r="D4" s="22"/>
      <c r="E4" s="23"/>
      <c r="F4" s="17" t="s">
        <v>16</v>
      </c>
      <c r="G4" s="18"/>
      <c r="I4" s="7"/>
      <c r="J4" s="8"/>
      <c r="K4" s="8"/>
    </row>
    <row r="5" spans="1:57" x14ac:dyDescent="0.25">
      <c r="A5" s="85"/>
      <c r="B5" s="83"/>
      <c r="C5" s="241" t="s">
        <v>104</v>
      </c>
      <c r="D5" s="242"/>
      <c r="E5" s="243"/>
      <c r="F5" s="17" t="s">
        <v>17</v>
      </c>
      <c r="G5" s="18"/>
      <c r="I5" s="7"/>
      <c r="J5" s="8"/>
      <c r="K5" s="13"/>
    </row>
    <row r="6" spans="1:57" ht="12.9" customHeight="1" x14ac:dyDescent="0.25">
      <c r="A6" s="24" t="s">
        <v>18</v>
      </c>
      <c r="B6" s="23"/>
      <c r="C6" s="22" t="s">
        <v>19</v>
      </c>
      <c r="D6" s="22"/>
      <c r="E6" s="23"/>
      <c r="F6" s="25" t="s">
        <v>20</v>
      </c>
      <c r="G6" s="26"/>
      <c r="I6" s="7"/>
      <c r="J6" s="8"/>
      <c r="K6" s="8"/>
      <c r="O6" s="27"/>
    </row>
    <row r="7" spans="1:57" x14ac:dyDescent="0.25">
      <c r="A7" s="85"/>
      <c r="B7" s="83"/>
      <c r="C7" s="241"/>
      <c r="D7" s="242"/>
      <c r="E7" s="243"/>
      <c r="F7" s="28" t="s">
        <v>21</v>
      </c>
      <c r="G7" s="26"/>
      <c r="I7" s="7"/>
      <c r="J7" s="8"/>
      <c r="K7" s="13"/>
    </row>
    <row r="8" spans="1:57" x14ac:dyDescent="0.25">
      <c r="A8" s="29" t="s">
        <v>22</v>
      </c>
      <c r="B8" s="17"/>
      <c r="C8" s="28" t="s">
        <v>23</v>
      </c>
      <c r="D8" s="30"/>
      <c r="E8" s="31"/>
      <c r="F8" s="32" t="s">
        <v>24</v>
      </c>
      <c r="G8" s="33"/>
      <c r="H8" s="34"/>
      <c r="I8" s="35"/>
      <c r="J8" s="8"/>
      <c r="K8" s="8"/>
    </row>
    <row r="9" spans="1:57" x14ac:dyDescent="0.25">
      <c r="A9" s="29"/>
      <c r="B9" s="17"/>
      <c r="C9" s="30"/>
      <c r="D9" s="30"/>
      <c r="E9" s="31"/>
      <c r="F9" s="36"/>
      <c r="G9" s="37"/>
      <c r="H9" s="36"/>
      <c r="I9" s="7"/>
      <c r="J9" s="8"/>
      <c r="K9" s="8"/>
    </row>
    <row r="10" spans="1:57" x14ac:dyDescent="0.25">
      <c r="A10" s="29" t="s">
        <v>53</v>
      </c>
      <c r="B10" s="17"/>
      <c r="C10" s="30" t="s">
        <v>105</v>
      </c>
      <c r="D10" s="30"/>
      <c r="E10" s="30"/>
      <c r="F10" s="38"/>
      <c r="G10" s="37"/>
      <c r="H10" s="39"/>
      <c r="I10" s="7"/>
      <c r="J10" s="40"/>
      <c r="K10" s="8"/>
    </row>
    <row r="11" spans="1:57" ht="13.5" customHeight="1" x14ac:dyDescent="0.25">
      <c r="A11" s="29" t="s">
        <v>25</v>
      </c>
      <c r="B11" s="17"/>
      <c r="C11" s="30"/>
      <c r="D11" s="30"/>
      <c r="E11" s="30"/>
      <c r="F11" s="41" t="s">
        <v>26</v>
      </c>
      <c r="G11" s="84" t="s">
        <v>106</v>
      </c>
      <c r="H11" s="36"/>
      <c r="I11" s="7"/>
      <c r="J11" s="8"/>
      <c r="K11" s="8"/>
      <c r="BA11" s="42"/>
      <c r="BB11" s="42"/>
      <c r="BC11" s="42"/>
      <c r="BD11" s="42"/>
      <c r="BE11" s="42"/>
    </row>
    <row r="12" spans="1:57" ht="12.75" customHeight="1" x14ac:dyDescent="0.25">
      <c r="A12" s="43" t="s">
        <v>27</v>
      </c>
      <c r="B12" s="23"/>
      <c r="C12" s="44" t="s">
        <v>23</v>
      </c>
      <c r="D12" s="45"/>
      <c r="E12" s="46"/>
      <c r="F12" s="47" t="s">
        <v>28</v>
      </c>
      <c r="G12" s="48"/>
      <c r="H12" s="36"/>
      <c r="I12" s="7"/>
      <c r="J12" s="8"/>
      <c r="K12" s="8"/>
    </row>
    <row r="13" spans="1:57" ht="28.5" customHeight="1" thickBot="1" x14ac:dyDescent="0.3">
      <c r="A13" s="49" t="s">
        <v>29</v>
      </c>
      <c r="B13" s="50"/>
      <c r="C13" s="50"/>
      <c r="D13" s="50"/>
      <c r="E13" s="51"/>
      <c r="F13" s="51"/>
      <c r="G13" s="52"/>
      <c r="H13" s="36"/>
      <c r="I13" s="7"/>
      <c r="J13" s="8"/>
      <c r="K13" s="8"/>
    </row>
    <row r="14" spans="1:57" ht="17.25" customHeight="1" thickBot="1" x14ac:dyDescent="0.3">
      <c r="A14" s="86"/>
      <c r="B14" s="87" t="s">
        <v>30</v>
      </c>
      <c r="C14" s="88"/>
      <c r="D14" s="89"/>
      <c r="E14" s="90"/>
      <c r="F14" s="90"/>
      <c r="G14" s="91" t="s">
        <v>31</v>
      </c>
      <c r="I14" s="7"/>
      <c r="J14" s="8"/>
      <c r="K14" s="8"/>
    </row>
    <row r="15" spans="1:57" ht="15.9" customHeight="1" x14ac:dyDescent="0.25">
      <c r="A15" s="53"/>
      <c r="B15" s="54" t="s">
        <v>32</v>
      </c>
      <c r="C15" s="55"/>
      <c r="D15" s="244"/>
      <c r="E15" s="245"/>
      <c r="F15" s="56"/>
      <c r="G15" s="57">
        <f>Rek!F12</f>
        <v>0</v>
      </c>
      <c r="I15" s="7"/>
      <c r="J15" s="8"/>
      <c r="K15" s="8"/>
    </row>
    <row r="16" spans="1:57" ht="15.9" customHeight="1" x14ac:dyDescent="0.25">
      <c r="A16" s="53"/>
      <c r="B16" s="58" t="s">
        <v>33</v>
      </c>
      <c r="C16" s="59"/>
      <c r="D16" s="239"/>
      <c r="E16" s="240"/>
      <c r="F16" s="60"/>
      <c r="G16" s="57">
        <v>0</v>
      </c>
      <c r="I16" s="7"/>
      <c r="J16" s="8"/>
      <c r="K16" s="8"/>
    </row>
    <row r="17" spans="1:11" ht="15.9" customHeight="1" x14ac:dyDescent="0.25">
      <c r="A17" s="53"/>
      <c r="B17" s="58" t="s">
        <v>34</v>
      </c>
      <c r="C17" s="59"/>
      <c r="D17" s="239"/>
      <c r="E17" s="240"/>
      <c r="F17" s="60"/>
      <c r="G17" s="57">
        <v>0</v>
      </c>
      <c r="I17" s="7"/>
      <c r="J17" s="8"/>
      <c r="K17" s="8"/>
    </row>
    <row r="18" spans="1:11" ht="15.9" customHeight="1" x14ac:dyDescent="0.25">
      <c r="A18" s="53"/>
      <c r="B18" s="61" t="s">
        <v>35</v>
      </c>
      <c r="C18" s="59"/>
      <c r="D18" s="239"/>
      <c r="E18" s="240"/>
      <c r="F18" s="60"/>
      <c r="G18" s="57">
        <f>'000 Pol_VRN-ON'!G14</f>
        <v>0</v>
      </c>
      <c r="I18" s="7"/>
      <c r="J18" s="8"/>
      <c r="K18" s="8"/>
    </row>
    <row r="19" spans="1:11" ht="15.9" customHeight="1" x14ac:dyDescent="0.25">
      <c r="A19" s="53"/>
      <c r="B19" s="58" t="s">
        <v>12</v>
      </c>
      <c r="C19" s="59"/>
      <c r="D19" s="246"/>
      <c r="E19" s="247"/>
      <c r="F19" s="60"/>
      <c r="G19" s="57">
        <f>'000 Pol_VRN-ON'!G20</f>
        <v>0</v>
      </c>
      <c r="I19" s="7"/>
      <c r="J19" s="8"/>
      <c r="K19" s="8"/>
    </row>
    <row r="20" spans="1:11" ht="15.9" customHeight="1" x14ac:dyDescent="0.25">
      <c r="A20" s="53"/>
      <c r="B20" s="36" t="s">
        <v>31</v>
      </c>
      <c r="C20" s="59"/>
      <c r="D20" s="239"/>
      <c r="E20" s="240"/>
      <c r="F20" s="60"/>
      <c r="G20" s="57">
        <f>SUM(G15:G19)</f>
        <v>0</v>
      </c>
      <c r="I20" s="7"/>
      <c r="J20" s="8"/>
      <c r="K20" s="8"/>
    </row>
    <row r="21" spans="1:11" ht="3" customHeight="1" x14ac:dyDescent="0.25">
      <c r="A21" s="53"/>
      <c r="B21" s="36"/>
      <c r="C21" s="59"/>
      <c r="D21" s="62"/>
      <c r="E21" s="63"/>
      <c r="F21" s="60"/>
      <c r="G21" s="57"/>
      <c r="I21" s="7"/>
      <c r="J21" s="8"/>
      <c r="K21" s="8"/>
    </row>
    <row r="22" spans="1:11" ht="3" customHeight="1" x14ac:dyDescent="0.25">
      <c r="A22" s="53"/>
      <c r="B22" s="36"/>
      <c r="C22" s="59"/>
      <c r="D22" s="62"/>
      <c r="E22" s="63"/>
      <c r="F22" s="60"/>
      <c r="G22" s="57"/>
      <c r="I22" s="7"/>
      <c r="J22" s="8"/>
      <c r="K22" s="8"/>
    </row>
    <row r="23" spans="1:11" ht="3" customHeight="1" thickBot="1" x14ac:dyDescent="0.3">
      <c r="A23" s="248"/>
      <c r="B23" s="249"/>
      <c r="C23" s="64"/>
      <c r="D23" s="65"/>
      <c r="E23" s="66"/>
      <c r="F23" s="67"/>
      <c r="G23" s="68"/>
      <c r="I23" s="7"/>
      <c r="J23" s="8"/>
      <c r="K23" s="8"/>
    </row>
    <row r="24" spans="1:11" x14ac:dyDescent="0.25">
      <c r="A24" s="92" t="s">
        <v>36</v>
      </c>
      <c r="B24" s="93"/>
      <c r="C24" s="94"/>
      <c r="D24" s="93" t="s">
        <v>37</v>
      </c>
      <c r="E24" s="93"/>
      <c r="F24" s="95" t="s">
        <v>38</v>
      </c>
      <c r="G24" s="96"/>
      <c r="I24" s="7"/>
      <c r="J24" s="8"/>
      <c r="K24" s="8"/>
    </row>
    <row r="25" spans="1:11" x14ac:dyDescent="0.25">
      <c r="A25" s="97" t="s">
        <v>39</v>
      </c>
      <c r="B25" s="98"/>
      <c r="C25" s="99"/>
      <c r="D25" s="98" t="s">
        <v>39</v>
      </c>
      <c r="E25" s="98"/>
      <c r="F25" s="100" t="s">
        <v>39</v>
      </c>
      <c r="G25" s="101"/>
      <c r="I25" s="7"/>
      <c r="J25" s="8"/>
      <c r="K25" s="8"/>
    </row>
    <row r="26" spans="1:11" ht="2.25" customHeight="1" x14ac:dyDescent="0.25">
      <c r="A26" s="53"/>
      <c r="B26" s="36"/>
      <c r="C26" s="69"/>
      <c r="D26" s="36"/>
      <c r="E26" s="36"/>
      <c r="F26" s="62"/>
      <c r="G26" s="70"/>
      <c r="I26" s="7"/>
      <c r="J26" s="8"/>
      <c r="K26" s="8"/>
    </row>
    <row r="27" spans="1:11" ht="34.5" customHeight="1" x14ac:dyDescent="0.25">
      <c r="A27" s="250" t="s">
        <v>23</v>
      </c>
      <c r="B27" s="251"/>
      <c r="C27" s="252"/>
      <c r="D27" s="253" t="s">
        <v>40</v>
      </c>
      <c r="E27" s="252"/>
      <c r="F27" s="253" t="s">
        <v>40</v>
      </c>
      <c r="G27" s="257"/>
      <c r="I27" s="7"/>
      <c r="J27" s="8"/>
      <c r="K27" s="8"/>
    </row>
    <row r="28" spans="1:11" ht="15.75" customHeight="1" x14ac:dyDescent="0.25">
      <c r="A28" s="53" t="s">
        <v>41</v>
      </c>
      <c r="B28" s="71"/>
      <c r="C28" s="114">
        <v>43448</v>
      </c>
      <c r="D28" s="36" t="s">
        <v>41</v>
      </c>
      <c r="E28" s="36"/>
      <c r="F28" s="62" t="s">
        <v>41</v>
      </c>
      <c r="G28" s="70"/>
      <c r="I28" s="7"/>
      <c r="J28" s="8"/>
      <c r="K28" s="8"/>
    </row>
    <row r="29" spans="1:11" ht="48.75" customHeight="1" x14ac:dyDescent="0.25">
      <c r="A29" s="53" t="s">
        <v>42</v>
      </c>
      <c r="B29" s="36"/>
      <c r="C29" s="69"/>
      <c r="D29" s="62" t="s">
        <v>43</v>
      </c>
      <c r="E29" s="69"/>
      <c r="F29" s="72" t="s">
        <v>43</v>
      </c>
      <c r="G29" s="70"/>
      <c r="I29" s="7"/>
      <c r="J29" s="8"/>
      <c r="K29" s="8"/>
    </row>
    <row r="30" spans="1:11" x14ac:dyDescent="0.25">
      <c r="A30" s="73" t="s">
        <v>44</v>
      </c>
      <c r="B30" s="74"/>
      <c r="C30" s="75">
        <v>15</v>
      </c>
      <c r="D30" s="74" t="s">
        <v>46</v>
      </c>
      <c r="E30" s="76"/>
      <c r="F30" s="258"/>
      <c r="G30" s="259"/>
      <c r="I30" s="7"/>
      <c r="J30" s="8"/>
      <c r="K30" s="8"/>
    </row>
    <row r="31" spans="1:11" x14ac:dyDescent="0.25">
      <c r="A31" s="73" t="s">
        <v>45</v>
      </c>
      <c r="B31" s="74"/>
      <c r="C31" s="75">
        <v>15</v>
      </c>
      <c r="D31" s="74" t="s">
        <v>46</v>
      </c>
      <c r="E31" s="76"/>
      <c r="F31" s="258"/>
      <c r="G31" s="259"/>
    </row>
    <row r="32" spans="1:11" x14ac:dyDescent="0.25">
      <c r="A32" s="73" t="s">
        <v>44</v>
      </c>
      <c r="B32" s="74"/>
      <c r="C32" s="75">
        <v>21</v>
      </c>
      <c r="D32" s="74" t="s">
        <v>46</v>
      </c>
      <c r="E32" s="76"/>
      <c r="F32" s="258">
        <f>G20</f>
        <v>0</v>
      </c>
      <c r="G32" s="259"/>
    </row>
    <row r="33" spans="1:11" x14ac:dyDescent="0.25">
      <c r="A33" s="73" t="s">
        <v>45</v>
      </c>
      <c r="B33" s="74"/>
      <c r="C33" s="75">
        <f>SazbaDPH2</f>
        <v>21</v>
      </c>
      <c r="D33" s="74" t="s">
        <v>46</v>
      </c>
      <c r="E33" s="76"/>
      <c r="F33" s="260">
        <f>(Zaklad22*C33)/100</f>
        <v>0</v>
      </c>
      <c r="G33" s="261"/>
    </row>
    <row r="34" spans="1:11" ht="13.8" thickBot="1" x14ac:dyDescent="0.3">
      <c r="A34" s="73" t="s">
        <v>47</v>
      </c>
      <c r="B34" s="74"/>
      <c r="C34" s="75"/>
      <c r="D34" s="74"/>
      <c r="E34" s="76"/>
      <c r="F34" s="260">
        <v>0.06</v>
      </c>
      <c r="G34" s="261"/>
    </row>
    <row r="35" spans="1:11" s="78" customFormat="1" ht="19.5" customHeight="1" thickBot="1" x14ac:dyDescent="0.35">
      <c r="A35" s="102" t="s">
        <v>48</v>
      </c>
      <c r="B35" s="102"/>
      <c r="C35" s="103"/>
      <c r="D35" s="103"/>
      <c r="E35" s="104"/>
      <c r="F35" s="254">
        <v>0</v>
      </c>
      <c r="G35" s="255"/>
      <c r="J35" s="79"/>
      <c r="K35" s="79"/>
    </row>
    <row r="36" spans="1:11" ht="18" customHeight="1" x14ac:dyDescent="0.25">
      <c r="A36" s="119" t="s">
        <v>52</v>
      </c>
    </row>
    <row r="37" spans="1:11" x14ac:dyDescent="0.25">
      <c r="B37" s="256"/>
      <c r="C37" s="256"/>
      <c r="D37" s="256"/>
      <c r="E37" s="256"/>
      <c r="F37" s="256"/>
      <c r="G37" s="256"/>
      <c r="H37" s="6" t="s">
        <v>49</v>
      </c>
    </row>
    <row r="38" spans="1:11" ht="14.25" customHeight="1" x14ac:dyDescent="0.25">
      <c r="A38" s="80"/>
      <c r="B38" s="256"/>
      <c r="C38" s="256"/>
      <c r="D38" s="256"/>
      <c r="E38" s="256"/>
      <c r="F38" s="256"/>
      <c r="G38" s="256"/>
      <c r="H38" s="6" t="s">
        <v>49</v>
      </c>
    </row>
    <row r="39" spans="1:11" ht="12.75" customHeight="1" x14ac:dyDescent="0.25">
      <c r="A39" s="81"/>
      <c r="B39" s="256"/>
      <c r="C39" s="256"/>
      <c r="D39" s="256"/>
      <c r="E39" s="256"/>
      <c r="F39" s="256"/>
      <c r="G39" s="256"/>
      <c r="H39" s="6" t="s">
        <v>49</v>
      </c>
    </row>
    <row r="40" spans="1:11" x14ac:dyDescent="0.25">
      <c r="A40" s="81"/>
      <c r="B40" s="256"/>
      <c r="C40" s="256"/>
      <c r="D40" s="256"/>
      <c r="E40" s="256"/>
      <c r="F40" s="256"/>
      <c r="G40" s="256"/>
      <c r="H40" s="6" t="s">
        <v>49</v>
      </c>
    </row>
    <row r="41" spans="1:11" x14ac:dyDescent="0.25">
      <c r="A41" s="81"/>
      <c r="B41" s="256"/>
      <c r="C41" s="256"/>
      <c r="D41" s="256"/>
      <c r="E41" s="256"/>
      <c r="F41" s="256"/>
      <c r="G41" s="256"/>
      <c r="H41" s="6" t="s">
        <v>49</v>
      </c>
    </row>
    <row r="42" spans="1:11" x14ac:dyDescent="0.25">
      <c r="A42" s="81"/>
      <c r="B42" s="256"/>
      <c r="C42" s="256"/>
      <c r="D42" s="256"/>
      <c r="E42" s="256"/>
      <c r="F42" s="256"/>
      <c r="G42" s="256"/>
      <c r="H42" s="6" t="s">
        <v>49</v>
      </c>
    </row>
    <row r="43" spans="1:11" x14ac:dyDescent="0.25">
      <c r="A43" s="81"/>
      <c r="B43" s="256"/>
      <c r="C43" s="256"/>
      <c r="D43" s="256"/>
      <c r="E43" s="256"/>
      <c r="F43" s="256"/>
      <c r="G43" s="256"/>
      <c r="H43" s="6" t="s">
        <v>49</v>
      </c>
    </row>
    <row r="44" spans="1:11" x14ac:dyDescent="0.25">
      <c r="A44" s="81"/>
      <c r="B44" s="256"/>
      <c r="C44" s="256"/>
      <c r="D44" s="256"/>
      <c r="E44" s="256"/>
      <c r="F44" s="256"/>
      <c r="G44" s="256"/>
      <c r="H44" s="6" t="s">
        <v>49</v>
      </c>
    </row>
    <row r="45" spans="1:11" x14ac:dyDescent="0.25">
      <c r="A45" s="81"/>
      <c r="B45" s="256"/>
      <c r="C45" s="256"/>
      <c r="D45" s="256"/>
      <c r="E45" s="256"/>
      <c r="F45" s="256"/>
      <c r="G45" s="256"/>
      <c r="H45" s="6" t="s">
        <v>49</v>
      </c>
    </row>
    <row r="46" spans="1:11" ht="12.75" customHeight="1" x14ac:dyDescent="0.25">
      <c r="A46" s="81"/>
      <c r="B46" s="256"/>
      <c r="C46" s="256"/>
      <c r="D46" s="256"/>
      <c r="E46" s="256"/>
      <c r="F46" s="256"/>
      <c r="G46" s="256"/>
      <c r="H46" s="6" t="s">
        <v>49</v>
      </c>
    </row>
    <row r="47" spans="1:11" x14ac:dyDescent="0.25">
      <c r="B47" s="256"/>
      <c r="C47" s="256"/>
      <c r="D47" s="256"/>
      <c r="E47" s="256"/>
      <c r="F47" s="256"/>
      <c r="G47" s="256"/>
    </row>
    <row r="48" spans="1:11" x14ac:dyDescent="0.25">
      <c r="B48" s="256"/>
      <c r="C48" s="256"/>
      <c r="D48" s="256"/>
      <c r="E48" s="256"/>
      <c r="F48" s="256"/>
      <c r="G48" s="256"/>
    </row>
    <row r="49" spans="2:7" x14ac:dyDescent="0.25">
      <c r="B49" s="256"/>
      <c r="C49" s="256"/>
      <c r="D49" s="256"/>
      <c r="E49" s="256"/>
      <c r="F49" s="256"/>
      <c r="G49" s="256"/>
    </row>
    <row r="50" spans="2:7" x14ac:dyDescent="0.25">
      <c r="B50" s="256"/>
      <c r="C50" s="256"/>
      <c r="D50" s="256"/>
      <c r="E50" s="256"/>
      <c r="F50" s="256"/>
      <c r="G50" s="256"/>
    </row>
    <row r="51" spans="2:7" x14ac:dyDescent="0.25">
      <c r="B51" s="82"/>
      <c r="C51" s="82"/>
      <c r="D51" s="82"/>
      <c r="E51" s="82"/>
      <c r="F51" s="82"/>
      <c r="G51" s="82"/>
    </row>
    <row r="52" spans="2:7" x14ac:dyDescent="0.25">
      <c r="B52" s="82"/>
      <c r="C52" s="82"/>
      <c r="D52" s="82"/>
      <c r="E52" s="82"/>
      <c r="F52" s="82"/>
      <c r="G52" s="82"/>
    </row>
    <row r="53" spans="2:7" x14ac:dyDescent="0.25">
      <c r="B53" s="82"/>
      <c r="C53" s="82"/>
      <c r="D53" s="82"/>
      <c r="E53" s="82"/>
      <c r="F53" s="82"/>
      <c r="G53" s="82"/>
    </row>
    <row r="54" spans="2:7" x14ac:dyDescent="0.25">
      <c r="B54" s="82"/>
      <c r="C54" s="82"/>
      <c r="D54" s="82"/>
      <c r="E54" s="82"/>
      <c r="F54" s="82"/>
      <c r="G54" s="82"/>
    </row>
    <row r="55" spans="2:7" x14ac:dyDescent="0.25">
      <c r="B55" s="82"/>
      <c r="C55" s="82"/>
      <c r="D55" s="82"/>
      <c r="E55" s="82"/>
      <c r="F55" s="82"/>
      <c r="G55" s="82"/>
    </row>
  </sheetData>
  <mergeCells count="20">
    <mergeCell ref="F35:G35"/>
    <mergeCell ref="B37:G50"/>
    <mergeCell ref="F27:G27"/>
    <mergeCell ref="F30:G30"/>
    <mergeCell ref="F31:G31"/>
    <mergeCell ref="F32:G32"/>
    <mergeCell ref="F33:G33"/>
    <mergeCell ref="F34:G34"/>
    <mergeCell ref="D18:E18"/>
    <mergeCell ref="D19:E19"/>
    <mergeCell ref="D20:E20"/>
    <mergeCell ref="A23:B23"/>
    <mergeCell ref="A27:C27"/>
    <mergeCell ref="D27:E27"/>
    <mergeCell ref="C2:E2"/>
    <mergeCell ref="D17:E17"/>
    <mergeCell ref="C5:E5"/>
    <mergeCell ref="C7:E7"/>
    <mergeCell ref="D15:E15"/>
    <mergeCell ref="D16:E16"/>
  </mergeCells>
  <pageMargins left="0.59055118110236227" right="0.39370078740157483" top="0.59055118110236227" bottom="0.98425196850393704" header="0.19685039370078741" footer="0.51181102362204722"/>
  <pageSetup paperSize="9" scale="9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58"/>
  <sheetViews>
    <sheetView zoomScaleNormal="100" zoomScaleSheetLayoutView="100" workbookViewId="0">
      <selection activeCell="H14" sqref="H14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6" max="6" width="10.5546875" bestFit="1" customWidth="1"/>
    <col min="7" max="7" width="11.6640625" bestFit="1" customWidth="1"/>
    <col min="8" max="8" width="10" bestFit="1" customWidth="1"/>
  </cols>
  <sheetData>
    <row r="1" spans="1:14" ht="19.8" x14ac:dyDescent="0.4">
      <c r="A1" s="262" t="s">
        <v>66</v>
      </c>
      <c r="B1" s="262"/>
      <c r="C1" s="262"/>
      <c r="D1" s="262"/>
      <c r="E1" s="262"/>
      <c r="F1" s="262"/>
      <c r="G1" s="262"/>
    </row>
    <row r="2" spans="1:14" ht="15" thickBot="1" x14ac:dyDescent="0.35">
      <c r="A2" s="129"/>
      <c r="B2" s="129"/>
      <c r="C2" s="129"/>
      <c r="D2" s="129"/>
      <c r="E2" s="129"/>
      <c r="F2" s="129"/>
      <c r="G2" s="129"/>
    </row>
    <row r="3" spans="1:14" ht="15" thickTop="1" x14ac:dyDescent="0.3">
      <c r="A3" s="123" t="s">
        <v>7</v>
      </c>
      <c r="B3" s="193" t="s">
        <v>107</v>
      </c>
      <c r="C3" s="184"/>
      <c r="D3" s="184"/>
      <c r="E3" s="184"/>
      <c r="F3" s="184"/>
      <c r="G3" s="126"/>
    </row>
    <row r="4" spans="1:14" ht="15" thickBot="1" x14ac:dyDescent="0.35">
      <c r="A4" s="127" t="s">
        <v>8</v>
      </c>
      <c r="B4" s="128" t="s">
        <v>104</v>
      </c>
      <c r="C4" s="129"/>
      <c r="D4" s="129"/>
      <c r="E4" s="129"/>
      <c r="F4" s="129"/>
      <c r="G4" s="130"/>
    </row>
    <row r="5" spans="1:14" ht="15" thickTop="1" x14ac:dyDescent="0.3"/>
    <row r="6" spans="1:14" x14ac:dyDescent="0.3">
      <c r="A6" s="120" t="s">
        <v>0</v>
      </c>
      <c r="B6" s="121" t="s">
        <v>1</v>
      </c>
      <c r="C6" s="121" t="s">
        <v>2</v>
      </c>
      <c r="D6" s="121" t="s">
        <v>3</v>
      </c>
      <c r="E6" s="121" t="s">
        <v>4</v>
      </c>
      <c r="F6" s="121" t="s">
        <v>5</v>
      </c>
      <c r="G6" s="122" t="s">
        <v>50</v>
      </c>
    </row>
    <row r="8" spans="1:14" x14ac:dyDescent="0.3">
      <c r="A8" s="106" t="s">
        <v>6</v>
      </c>
      <c r="B8" s="190" t="s">
        <v>67</v>
      </c>
      <c r="C8" s="107" t="s">
        <v>68</v>
      </c>
      <c r="D8" s="113"/>
      <c r="E8" s="112"/>
      <c r="F8" s="112"/>
      <c r="G8" s="109"/>
      <c r="H8" s="184"/>
      <c r="N8" s="110"/>
    </row>
    <row r="9" spans="1:14" x14ac:dyDescent="0.3">
      <c r="A9" s="134">
        <v>1</v>
      </c>
      <c r="B9" s="155" t="s">
        <v>69</v>
      </c>
      <c r="C9" s="138" t="s">
        <v>70</v>
      </c>
      <c r="D9" s="140" t="s">
        <v>65</v>
      </c>
      <c r="E9" s="139">
        <v>1</v>
      </c>
      <c r="F9" s="139"/>
      <c r="G9" s="156">
        <f>E9*F9</f>
        <v>0</v>
      </c>
      <c r="H9" s="110"/>
      <c r="N9" s="110"/>
    </row>
    <row r="10" spans="1:14" ht="50.4" x14ac:dyDescent="0.3">
      <c r="A10" s="177">
        <v>2</v>
      </c>
      <c r="B10" s="194" t="s">
        <v>71</v>
      </c>
      <c r="C10" s="195" t="s">
        <v>72</v>
      </c>
      <c r="D10" s="187" t="s">
        <v>65</v>
      </c>
      <c r="E10" s="188">
        <v>1</v>
      </c>
      <c r="F10" s="188"/>
      <c r="G10" s="196">
        <f>E10*F10</f>
        <v>0</v>
      </c>
      <c r="H10" s="185"/>
      <c r="N10" s="110"/>
    </row>
    <row r="11" spans="1:14" ht="50.4" x14ac:dyDescent="0.3">
      <c r="A11" s="134">
        <v>3</v>
      </c>
      <c r="B11" s="194" t="s">
        <v>73</v>
      </c>
      <c r="C11" s="195" t="s">
        <v>74</v>
      </c>
      <c r="D11" s="187" t="s">
        <v>65</v>
      </c>
      <c r="E11" s="188">
        <v>1</v>
      </c>
      <c r="F11" s="188"/>
      <c r="G11" s="196">
        <f>E11*F11</f>
        <v>0</v>
      </c>
      <c r="H11" s="184"/>
      <c r="N11" s="184"/>
    </row>
    <row r="12" spans="1:14" ht="38.4" x14ac:dyDescent="0.3">
      <c r="A12" s="177">
        <v>4</v>
      </c>
      <c r="B12" s="194" t="s">
        <v>75</v>
      </c>
      <c r="C12" s="195" t="s">
        <v>76</v>
      </c>
      <c r="D12" s="187" t="s">
        <v>65</v>
      </c>
      <c r="E12" s="188">
        <v>1</v>
      </c>
      <c r="F12" s="188"/>
      <c r="G12" s="196">
        <f>E12*F12</f>
        <v>0</v>
      </c>
      <c r="H12" s="184"/>
    </row>
    <row r="13" spans="1:14" x14ac:dyDescent="0.3">
      <c r="A13" s="177">
        <v>5</v>
      </c>
      <c r="B13" s="194" t="s">
        <v>77</v>
      </c>
      <c r="C13" s="195" t="s">
        <v>78</v>
      </c>
      <c r="D13" s="187" t="s">
        <v>65</v>
      </c>
      <c r="E13" s="188">
        <v>1</v>
      </c>
      <c r="F13" s="188"/>
      <c r="G13" s="196">
        <f>E13*F13</f>
        <v>0</v>
      </c>
      <c r="H13" s="184"/>
    </row>
    <row r="14" spans="1:14" s="184" customFormat="1" x14ac:dyDescent="0.3">
      <c r="A14" s="169"/>
      <c r="B14" s="170" t="s">
        <v>58</v>
      </c>
      <c r="C14" s="171" t="s">
        <v>79</v>
      </c>
      <c r="D14" s="197"/>
      <c r="E14" s="198"/>
      <c r="F14" s="198"/>
      <c r="G14" s="174">
        <f>SUM(G9:G13)</f>
        <v>0</v>
      </c>
    </row>
    <row r="15" spans="1:14" x14ac:dyDescent="0.3">
      <c r="A15" s="184"/>
      <c r="B15" s="184"/>
      <c r="C15" s="184"/>
      <c r="D15" s="186"/>
      <c r="E15" s="110"/>
      <c r="F15" s="110"/>
      <c r="G15" s="185"/>
      <c r="H15" s="184"/>
    </row>
    <row r="16" spans="1:14" x14ac:dyDescent="0.3">
      <c r="A16" s="106" t="s">
        <v>6</v>
      </c>
      <c r="B16" s="190" t="s">
        <v>80</v>
      </c>
      <c r="C16" s="107" t="s">
        <v>81</v>
      </c>
      <c r="D16" s="113"/>
      <c r="E16" s="112"/>
      <c r="F16" s="112"/>
      <c r="G16" s="109"/>
      <c r="H16" s="184"/>
    </row>
    <row r="17" spans="1:8" ht="26.4" x14ac:dyDescent="0.3">
      <c r="A17" s="177">
        <v>6</v>
      </c>
      <c r="B17" s="194" t="s">
        <v>82</v>
      </c>
      <c r="C17" s="176" t="s">
        <v>87</v>
      </c>
      <c r="D17" s="187" t="s">
        <v>65</v>
      </c>
      <c r="E17" s="188">
        <v>1</v>
      </c>
      <c r="F17" s="188"/>
      <c r="G17" s="189">
        <f>E17*F17</f>
        <v>0</v>
      </c>
      <c r="H17" s="184"/>
    </row>
    <row r="18" spans="1:8" x14ac:dyDescent="0.3">
      <c r="A18" s="140">
        <v>7</v>
      </c>
      <c r="B18" s="155" t="s">
        <v>83</v>
      </c>
      <c r="C18" s="136" t="s">
        <v>84</v>
      </c>
      <c r="D18" s="140" t="s">
        <v>65</v>
      </c>
      <c r="E18" s="139">
        <v>1</v>
      </c>
      <c r="F18" s="139"/>
      <c r="G18" s="141">
        <f>E18*F18</f>
        <v>0</v>
      </c>
      <c r="H18" s="184"/>
    </row>
    <row r="19" spans="1:8" x14ac:dyDescent="0.3">
      <c r="A19" s="140">
        <v>8</v>
      </c>
      <c r="B19" s="135" t="s">
        <v>85</v>
      </c>
      <c r="C19" s="136" t="s">
        <v>86</v>
      </c>
      <c r="D19" s="140" t="s">
        <v>65</v>
      </c>
      <c r="E19" s="139">
        <v>1</v>
      </c>
      <c r="F19" s="139"/>
      <c r="G19" s="141">
        <f>E19*F19</f>
        <v>0</v>
      </c>
    </row>
    <row r="20" spans="1:8" x14ac:dyDescent="0.3">
      <c r="A20" s="169"/>
      <c r="B20" s="170" t="s">
        <v>58</v>
      </c>
      <c r="C20" s="171" t="s">
        <v>79</v>
      </c>
      <c r="D20" s="197"/>
      <c r="E20" s="198"/>
      <c r="F20" s="198"/>
      <c r="G20" s="174">
        <f>SUM(G17:G19)</f>
        <v>0</v>
      </c>
    </row>
    <row r="21" spans="1:8" x14ac:dyDescent="0.3">
      <c r="D21" s="191"/>
      <c r="F21" s="1"/>
    </row>
    <row r="22" spans="1:8" x14ac:dyDescent="0.3">
      <c r="D22" s="191"/>
      <c r="F22" s="1"/>
      <c r="G22" s="192"/>
    </row>
    <row r="23" spans="1:8" x14ac:dyDescent="0.3">
      <c r="F23" s="1"/>
    </row>
    <row r="24" spans="1:8" x14ac:dyDescent="0.3">
      <c r="F24" s="1"/>
    </row>
    <row r="25" spans="1:8" x14ac:dyDescent="0.3">
      <c r="F25" s="1"/>
    </row>
    <row r="26" spans="1:8" x14ac:dyDescent="0.3">
      <c r="F26" s="1"/>
    </row>
    <row r="27" spans="1:8" x14ac:dyDescent="0.3">
      <c r="F27" s="1"/>
    </row>
    <row r="28" spans="1:8" x14ac:dyDescent="0.3">
      <c r="F28" s="1"/>
    </row>
    <row r="29" spans="1:8" x14ac:dyDescent="0.3">
      <c r="F29" s="1"/>
    </row>
    <row r="30" spans="1:8" x14ac:dyDescent="0.3">
      <c r="F30" s="1"/>
    </row>
    <row r="31" spans="1:8" x14ac:dyDescent="0.3">
      <c r="F31" s="1"/>
    </row>
    <row r="32" spans="1:8" x14ac:dyDescent="0.3">
      <c r="F32" s="1"/>
    </row>
    <row r="33" spans="6:6" x14ac:dyDescent="0.3">
      <c r="F33" s="1"/>
    </row>
    <row r="34" spans="6:6" x14ac:dyDescent="0.3">
      <c r="F34" s="1"/>
    </row>
    <row r="35" spans="6:6" x14ac:dyDescent="0.3">
      <c r="F35" s="1"/>
    </row>
    <row r="36" spans="6:6" x14ac:dyDescent="0.3">
      <c r="F36" s="1"/>
    </row>
    <row r="37" spans="6:6" x14ac:dyDescent="0.3">
      <c r="F37" s="1"/>
    </row>
    <row r="38" spans="6:6" x14ac:dyDescent="0.3">
      <c r="F38" s="1"/>
    </row>
    <row r="39" spans="6:6" x14ac:dyDescent="0.3">
      <c r="F39" s="1"/>
    </row>
    <row r="40" spans="6:6" x14ac:dyDescent="0.3">
      <c r="F40" s="1"/>
    </row>
    <row r="41" spans="6:6" x14ac:dyDescent="0.3">
      <c r="F41" s="1"/>
    </row>
    <row r="42" spans="6:6" x14ac:dyDescent="0.3">
      <c r="F42" s="1"/>
    </row>
    <row r="43" spans="6:6" x14ac:dyDescent="0.3">
      <c r="F43" s="1"/>
    </row>
    <row r="44" spans="6:6" x14ac:dyDescent="0.3">
      <c r="F44" s="1"/>
    </row>
    <row r="45" spans="6:6" x14ac:dyDescent="0.3">
      <c r="F45" s="1"/>
    </row>
    <row r="46" spans="6:6" x14ac:dyDescent="0.3">
      <c r="F46" s="1"/>
    </row>
    <row r="47" spans="6:6" x14ac:dyDescent="0.3">
      <c r="F47" s="1"/>
    </row>
    <row r="48" spans="6:6" x14ac:dyDescent="0.3">
      <c r="F48" s="1"/>
    </row>
    <row r="49" spans="6:6" x14ac:dyDescent="0.3">
      <c r="F49" s="1"/>
    </row>
    <row r="50" spans="6:6" x14ac:dyDescent="0.3">
      <c r="F50" s="1"/>
    </row>
    <row r="51" spans="6:6" x14ac:dyDescent="0.3">
      <c r="F51" s="1"/>
    </row>
    <row r="52" spans="6:6" x14ac:dyDescent="0.3">
      <c r="F52" s="1"/>
    </row>
    <row r="53" spans="6:6" x14ac:dyDescent="0.3">
      <c r="F53" s="1"/>
    </row>
    <row r="54" spans="6:6" x14ac:dyDescent="0.3">
      <c r="F54" s="1"/>
    </row>
    <row r="55" spans="6:6" x14ac:dyDescent="0.3">
      <c r="F55" s="1"/>
    </row>
    <row r="56" spans="6:6" x14ac:dyDescent="0.3">
      <c r="F56" s="1"/>
    </row>
    <row r="57" spans="6:6" x14ac:dyDescent="0.3">
      <c r="F57" s="1"/>
    </row>
    <row r="58" spans="6:6" x14ac:dyDescent="0.3">
      <c r="F58" s="1"/>
    </row>
    <row r="59" spans="6:6" x14ac:dyDescent="0.3">
      <c r="F59" s="1"/>
    </row>
    <row r="60" spans="6:6" x14ac:dyDescent="0.3">
      <c r="F60" s="1"/>
    </row>
    <row r="61" spans="6:6" x14ac:dyDescent="0.3">
      <c r="F61" s="1"/>
    </row>
    <row r="62" spans="6:6" x14ac:dyDescent="0.3">
      <c r="F62" s="1"/>
    </row>
    <row r="63" spans="6:6" x14ac:dyDescent="0.3">
      <c r="F63" s="1"/>
    </row>
    <row r="64" spans="6:6" x14ac:dyDescent="0.3">
      <c r="F64" s="1"/>
    </row>
    <row r="65" spans="6:6" x14ac:dyDescent="0.3">
      <c r="F65" s="1"/>
    </row>
    <row r="66" spans="6:6" x14ac:dyDescent="0.3">
      <c r="F66" s="1"/>
    </row>
    <row r="67" spans="6:6" x14ac:dyDescent="0.3">
      <c r="F67" s="1"/>
    </row>
    <row r="68" spans="6:6" x14ac:dyDescent="0.3">
      <c r="F68" s="1"/>
    </row>
    <row r="69" spans="6:6" x14ac:dyDescent="0.3">
      <c r="F69" s="1"/>
    </row>
    <row r="70" spans="6:6" x14ac:dyDescent="0.3">
      <c r="F70" s="1"/>
    </row>
    <row r="71" spans="6:6" x14ac:dyDescent="0.3">
      <c r="F71" s="1"/>
    </row>
    <row r="72" spans="6:6" x14ac:dyDescent="0.3">
      <c r="F72" s="1"/>
    </row>
    <row r="73" spans="6:6" x14ac:dyDescent="0.3">
      <c r="F73" s="1"/>
    </row>
    <row r="74" spans="6:6" x14ac:dyDescent="0.3">
      <c r="F74" s="1"/>
    </row>
    <row r="75" spans="6:6" x14ac:dyDescent="0.3">
      <c r="F75" s="1"/>
    </row>
    <row r="76" spans="6:6" x14ac:dyDescent="0.3">
      <c r="F76" s="1"/>
    </row>
    <row r="77" spans="6:6" x14ac:dyDescent="0.3">
      <c r="F77" s="1"/>
    </row>
    <row r="78" spans="6:6" x14ac:dyDescent="0.3">
      <c r="F78" s="1"/>
    </row>
    <row r="79" spans="6:6" x14ac:dyDescent="0.3">
      <c r="F79" s="1"/>
    </row>
    <row r="80" spans="6:6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6:6" x14ac:dyDescent="0.3">
      <c r="F97" s="1"/>
    </row>
    <row r="98" spans="6:6" x14ac:dyDescent="0.3">
      <c r="F98" s="1"/>
    </row>
    <row r="99" spans="6:6" x14ac:dyDescent="0.3">
      <c r="F99" s="1"/>
    </row>
    <row r="100" spans="6:6" x14ac:dyDescent="0.3">
      <c r="F100" s="1"/>
    </row>
    <row r="101" spans="6:6" x14ac:dyDescent="0.3">
      <c r="F101" s="1"/>
    </row>
    <row r="102" spans="6:6" x14ac:dyDescent="0.3">
      <c r="F102" s="1"/>
    </row>
    <row r="103" spans="6:6" x14ac:dyDescent="0.3">
      <c r="F103" s="1"/>
    </row>
    <row r="104" spans="6:6" x14ac:dyDescent="0.3">
      <c r="F104" s="1"/>
    </row>
    <row r="105" spans="6:6" x14ac:dyDescent="0.3">
      <c r="F105" s="1"/>
    </row>
    <row r="106" spans="6:6" x14ac:dyDescent="0.3">
      <c r="F106" s="1"/>
    </row>
    <row r="107" spans="6:6" x14ac:dyDescent="0.3">
      <c r="F107" s="1"/>
    </row>
    <row r="108" spans="6:6" x14ac:dyDescent="0.3">
      <c r="F108" s="1"/>
    </row>
    <row r="109" spans="6:6" x14ac:dyDescent="0.3">
      <c r="F109" s="1"/>
    </row>
    <row r="110" spans="6:6" x14ac:dyDescent="0.3">
      <c r="F110" s="1"/>
    </row>
    <row r="111" spans="6:6" x14ac:dyDescent="0.3">
      <c r="F111" s="1"/>
    </row>
    <row r="112" spans="6:6" x14ac:dyDescent="0.3">
      <c r="F112" s="1"/>
    </row>
    <row r="113" spans="6:6" x14ac:dyDescent="0.3">
      <c r="F113" s="1"/>
    </row>
    <row r="114" spans="6:6" x14ac:dyDescent="0.3">
      <c r="F114" s="1"/>
    </row>
    <row r="115" spans="6:6" x14ac:dyDescent="0.3">
      <c r="F115" s="1"/>
    </row>
    <row r="116" spans="6:6" x14ac:dyDescent="0.3">
      <c r="F116" s="1"/>
    </row>
    <row r="117" spans="6:6" x14ac:dyDescent="0.3">
      <c r="F117" s="1"/>
    </row>
    <row r="118" spans="6:6" x14ac:dyDescent="0.3">
      <c r="F118" s="1"/>
    </row>
    <row r="119" spans="6:6" x14ac:dyDescent="0.3">
      <c r="F119" s="1"/>
    </row>
    <row r="120" spans="6:6" x14ac:dyDescent="0.3">
      <c r="F120" s="1"/>
    </row>
    <row r="121" spans="6:6" x14ac:dyDescent="0.3">
      <c r="F121" s="1"/>
    </row>
    <row r="122" spans="6:6" x14ac:dyDescent="0.3">
      <c r="F122" s="1"/>
    </row>
    <row r="123" spans="6:6" x14ac:dyDescent="0.3">
      <c r="F123" s="1"/>
    </row>
    <row r="124" spans="6:6" x14ac:dyDescent="0.3">
      <c r="F124" s="1"/>
    </row>
    <row r="125" spans="6:6" x14ac:dyDescent="0.3">
      <c r="F125" s="1"/>
    </row>
    <row r="126" spans="6:6" x14ac:dyDescent="0.3">
      <c r="F126" s="1"/>
    </row>
    <row r="127" spans="6:6" x14ac:dyDescent="0.3">
      <c r="F127" s="1"/>
    </row>
    <row r="128" spans="6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148" spans="6:6" x14ac:dyDescent="0.3">
      <c r="F148" s="1"/>
    </row>
    <row r="149" spans="6:6" x14ac:dyDescent="0.3">
      <c r="F149" s="1"/>
    </row>
    <row r="150" spans="6:6" x14ac:dyDescent="0.3">
      <c r="F150" s="1"/>
    </row>
    <row r="151" spans="6:6" x14ac:dyDescent="0.3">
      <c r="F151" s="1"/>
    </row>
    <row r="152" spans="6:6" x14ac:dyDescent="0.3">
      <c r="F152" s="1"/>
    </row>
    <row r="153" spans="6:6" x14ac:dyDescent="0.3">
      <c r="F153" s="1"/>
    </row>
    <row r="154" spans="6:6" x14ac:dyDescent="0.3">
      <c r="F154" s="1"/>
    </row>
    <row r="155" spans="6:6" x14ac:dyDescent="0.3">
      <c r="F155" s="1"/>
    </row>
    <row r="156" spans="6:6" x14ac:dyDescent="0.3">
      <c r="F156" s="1"/>
    </row>
    <row r="157" spans="6:6" x14ac:dyDescent="0.3">
      <c r="F157" s="1"/>
    </row>
    <row r="158" spans="6:6" x14ac:dyDescent="0.3">
      <c r="F158" s="1"/>
    </row>
  </sheetData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4"/>
  <sheetViews>
    <sheetView zoomScaleNormal="100" zoomScaleSheetLayoutView="100" workbookViewId="0">
      <selection activeCell="J34" sqref="J34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ht="15" thickTop="1" x14ac:dyDescent="0.3">
      <c r="A1" s="123" t="s">
        <v>7</v>
      </c>
      <c r="B1" s="124" t="s">
        <v>107</v>
      </c>
      <c r="C1" s="125"/>
      <c r="D1" s="125"/>
      <c r="E1" s="125"/>
      <c r="F1" s="126"/>
      <c r="G1" s="184"/>
    </row>
    <row r="2" spans="1:7" ht="15" thickBot="1" x14ac:dyDescent="0.35">
      <c r="A2" s="127" t="s">
        <v>8</v>
      </c>
      <c r="B2" s="128" t="s">
        <v>104</v>
      </c>
      <c r="C2" s="129"/>
      <c r="D2" s="129"/>
      <c r="E2" s="129"/>
      <c r="F2" s="130"/>
      <c r="G2" s="184"/>
    </row>
    <row r="3" spans="1:7" ht="15" thickTop="1" x14ac:dyDescent="0.3"/>
    <row r="4" spans="1:7" ht="17.399999999999999" x14ac:dyDescent="0.35">
      <c r="A4" s="263" t="s">
        <v>88</v>
      </c>
      <c r="B4" s="263"/>
      <c r="C4" s="263"/>
      <c r="D4" s="263"/>
      <c r="E4" s="263"/>
      <c r="F4" s="263"/>
    </row>
    <row r="6" spans="1:7" x14ac:dyDescent="0.3">
      <c r="A6" s="199" t="s">
        <v>89</v>
      </c>
      <c r="B6" s="107"/>
      <c r="C6" s="200"/>
      <c r="D6" s="105"/>
      <c r="E6" s="200"/>
      <c r="F6" s="201" t="s">
        <v>90</v>
      </c>
      <c r="G6" s="202"/>
    </row>
    <row r="7" spans="1:7" x14ac:dyDescent="0.3">
      <c r="A7" s="211">
        <v>1</v>
      </c>
      <c r="B7" s="183" t="s">
        <v>57</v>
      </c>
      <c r="C7" s="147"/>
      <c r="D7" s="212"/>
      <c r="E7" s="212"/>
      <c r="F7" s="213">
        <f>'100 Pol'!G32</f>
        <v>0</v>
      </c>
      <c r="G7" s="203"/>
    </row>
    <row r="8" spans="1:7" x14ac:dyDescent="0.3">
      <c r="A8" s="211">
        <v>5</v>
      </c>
      <c r="B8" s="214" t="s">
        <v>10</v>
      </c>
      <c r="C8" s="212"/>
      <c r="D8" s="212"/>
      <c r="E8" s="118"/>
      <c r="F8" s="213">
        <f>'100 Pol'!G45</f>
        <v>0</v>
      </c>
      <c r="G8" s="192"/>
    </row>
    <row r="9" spans="1:7" x14ac:dyDescent="0.3">
      <c r="A9" s="211">
        <v>91</v>
      </c>
      <c r="B9" s="214" t="s">
        <v>11</v>
      </c>
      <c r="C9" s="212"/>
      <c r="D9" s="212"/>
      <c r="E9" s="118"/>
      <c r="F9" s="213">
        <f>'100 Pol'!G65</f>
        <v>0</v>
      </c>
      <c r="G9" s="192"/>
    </row>
    <row r="10" spans="1:7" x14ac:dyDescent="0.3">
      <c r="A10" s="211">
        <v>97</v>
      </c>
      <c r="B10" s="214" t="s">
        <v>56</v>
      </c>
      <c r="C10" s="212"/>
      <c r="D10" s="212"/>
      <c r="E10" s="118"/>
      <c r="F10" s="213">
        <f>'100 Pol'!G73</f>
        <v>0</v>
      </c>
      <c r="G10" s="192"/>
    </row>
    <row r="11" spans="1:7" x14ac:dyDescent="0.3">
      <c r="A11" s="211">
        <v>99</v>
      </c>
      <c r="B11" s="214" t="s">
        <v>51</v>
      </c>
      <c r="C11" s="212"/>
      <c r="D11" s="212"/>
      <c r="E11" s="118"/>
      <c r="F11" s="213">
        <f>'100 Pol'!G78</f>
        <v>0</v>
      </c>
      <c r="G11" s="192"/>
    </row>
    <row r="12" spans="1:7" x14ac:dyDescent="0.3">
      <c r="A12" s="208"/>
      <c r="B12" s="170" t="s">
        <v>91</v>
      </c>
      <c r="C12" s="171"/>
      <c r="D12" s="209"/>
      <c r="E12" s="173"/>
      <c r="F12" s="210">
        <f>SUM(F7:F11)</f>
        <v>0</v>
      </c>
      <c r="G12" s="192"/>
    </row>
    <row r="13" spans="1:7" x14ac:dyDescent="0.3">
      <c r="B13" s="204"/>
      <c r="C13" s="205"/>
      <c r="D13" s="206"/>
      <c r="E13" s="1"/>
      <c r="F13" s="1"/>
      <c r="G13" s="192"/>
    </row>
    <row r="14" spans="1:7" x14ac:dyDescent="0.3">
      <c r="A14" s="202"/>
      <c r="B14" s="204"/>
      <c r="C14" s="205"/>
      <c r="E14" s="1"/>
      <c r="G14" s="203"/>
    </row>
    <row r="15" spans="1:7" x14ac:dyDescent="0.3">
      <c r="B15" s="207"/>
      <c r="D15" s="191"/>
      <c r="E15" s="1"/>
      <c r="F15" s="1"/>
      <c r="G15" s="192"/>
    </row>
    <row r="16" spans="1:7" x14ac:dyDescent="0.3">
      <c r="B16" s="207"/>
      <c r="D16" s="191"/>
      <c r="E16" s="1"/>
      <c r="F16" s="1"/>
      <c r="G16" s="192"/>
    </row>
    <row r="17" spans="1:7" x14ac:dyDescent="0.3">
      <c r="B17" s="207"/>
      <c r="D17" s="191"/>
      <c r="E17" s="1"/>
      <c r="F17" s="1"/>
      <c r="G17" s="192"/>
    </row>
    <row r="18" spans="1:7" x14ac:dyDescent="0.3">
      <c r="B18" s="207"/>
      <c r="D18" s="191"/>
      <c r="E18" s="1"/>
      <c r="F18" s="1"/>
      <c r="G18" s="192"/>
    </row>
    <row r="19" spans="1:7" x14ac:dyDescent="0.3">
      <c r="B19" s="207"/>
      <c r="D19" s="191"/>
      <c r="E19" s="1"/>
      <c r="F19" s="1"/>
      <c r="G19" s="192"/>
    </row>
    <row r="20" spans="1:7" x14ac:dyDescent="0.3">
      <c r="B20" s="207"/>
      <c r="D20" s="191"/>
      <c r="E20" s="1"/>
      <c r="F20" s="1"/>
      <c r="G20" s="192"/>
    </row>
    <row r="21" spans="1:7" x14ac:dyDescent="0.3">
      <c r="D21" s="191"/>
      <c r="E21" s="1"/>
      <c r="F21" s="1"/>
      <c r="G21" s="192"/>
    </row>
    <row r="22" spans="1:7" x14ac:dyDescent="0.3">
      <c r="B22" s="207"/>
      <c r="D22" s="191"/>
      <c r="E22" s="1"/>
      <c r="F22" s="1"/>
      <c r="G22" s="192"/>
    </row>
    <row r="23" spans="1:7" x14ac:dyDescent="0.3">
      <c r="B23" s="207"/>
      <c r="D23" s="191"/>
      <c r="E23" s="1"/>
      <c r="F23" s="1"/>
      <c r="G23" s="192"/>
    </row>
    <row r="24" spans="1:7" x14ac:dyDescent="0.3">
      <c r="B24" s="207"/>
      <c r="D24" s="191"/>
      <c r="E24" s="1"/>
      <c r="F24" s="1"/>
      <c r="G24" s="192"/>
    </row>
    <row r="25" spans="1:7" x14ac:dyDescent="0.3">
      <c r="D25" s="191"/>
      <c r="E25" s="1"/>
      <c r="F25" s="1"/>
      <c r="G25" s="192"/>
    </row>
    <row r="26" spans="1:7" x14ac:dyDescent="0.3">
      <c r="A26" s="202"/>
      <c r="B26" s="204"/>
      <c r="C26" s="205"/>
      <c r="D26" s="191"/>
      <c r="E26" s="1"/>
      <c r="F26" s="1"/>
      <c r="G26" s="203"/>
    </row>
    <row r="27" spans="1:7" x14ac:dyDescent="0.3">
      <c r="B27" s="207"/>
      <c r="D27" s="191"/>
      <c r="E27" s="2"/>
      <c r="F27" s="1"/>
      <c r="G27" s="192"/>
    </row>
    <row r="28" spans="1:7" x14ac:dyDescent="0.3">
      <c r="B28" s="207"/>
      <c r="D28" s="191"/>
      <c r="E28" s="2"/>
      <c r="F28" s="1"/>
      <c r="G28" s="192"/>
    </row>
    <row r="29" spans="1:7" x14ac:dyDescent="0.3">
      <c r="B29" s="207"/>
      <c r="D29" s="191"/>
      <c r="E29" s="2"/>
      <c r="F29" s="1"/>
      <c r="G29" s="192"/>
    </row>
    <row r="30" spans="1:7" x14ac:dyDescent="0.3">
      <c r="B30" s="207"/>
      <c r="D30" s="191"/>
      <c r="E30" s="2"/>
      <c r="F30" s="1"/>
      <c r="G30" s="192"/>
    </row>
    <row r="31" spans="1:7" x14ac:dyDescent="0.3">
      <c r="B31" s="207"/>
      <c r="D31" s="191"/>
      <c r="E31" s="2"/>
      <c r="F31" s="1"/>
      <c r="G31" s="192"/>
    </row>
    <row r="32" spans="1:7" x14ac:dyDescent="0.3">
      <c r="B32" s="207"/>
      <c r="D32" s="191"/>
      <c r="E32" s="2"/>
      <c r="F32" s="1"/>
      <c r="G32" s="192"/>
    </row>
    <row r="33" spans="1:7" x14ac:dyDescent="0.3">
      <c r="B33" s="207"/>
      <c r="D33" s="191"/>
      <c r="E33" s="1"/>
      <c r="F33" s="1"/>
      <c r="G33" s="192"/>
    </row>
    <row r="34" spans="1:7" x14ac:dyDescent="0.3">
      <c r="D34" s="191"/>
      <c r="E34" s="1"/>
      <c r="F34" s="1"/>
      <c r="G34" s="192"/>
    </row>
    <row r="35" spans="1:7" x14ac:dyDescent="0.3">
      <c r="A35" s="202"/>
      <c r="B35" s="204"/>
      <c r="C35" s="204"/>
      <c r="D35" s="191"/>
      <c r="E35" s="1"/>
      <c r="F35" s="1"/>
      <c r="G35" s="192"/>
    </row>
    <row r="36" spans="1:7" x14ac:dyDescent="0.3">
      <c r="D36" s="191"/>
      <c r="E36" s="1"/>
      <c r="F36" s="1"/>
      <c r="G36" s="192"/>
    </row>
    <row r="37" spans="1:7" x14ac:dyDescent="0.3">
      <c r="D37" s="191"/>
      <c r="E37" s="1"/>
      <c r="F37" s="1"/>
      <c r="G37" s="192"/>
    </row>
    <row r="38" spans="1:7" x14ac:dyDescent="0.3">
      <c r="D38" s="191"/>
      <c r="E38" s="1"/>
      <c r="F38" s="1"/>
      <c r="G38" s="192"/>
    </row>
    <row r="39" spans="1:7" x14ac:dyDescent="0.3">
      <c r="D39" s="191"/>
      <c r="E39" s="1"/>
      <c r="F39" s="1"/>
      <c r="G39" s="192"/>
    </row>
    <row r="40" spans="1:7" x14ac:dyDescent="0.3">
      <c r="D40" s="191"/>
      <c r="E40" s="1"/>
      <c r="F40" s="1"/>
      <c r="G40" s="192"/>
    </row>
    <row r="41" spans="1:7" x14ac:dyDescent="0.3">
      <c r="D41" s="191"/>
      <c r="E41" s="1"/>
      <c r="F41" s="1"/>
      <c r="G41" s="192"/>
    </row>
    <row r="42" spans="1:7" x14ac:dyDescent="0.3">
      <c r="D42" s="191"/>
      <c r="E42" s="1"/>
      <c r="F42" s="1"/>
      <c r="G42" s="192"/>
    </row>
    <row r="43" spans="1:7" x14ac:dyDescent="0.3">
      <c r="D43" s="191"/>
      <c r="E43" s="1"/>
      <c r="F43" s="1"/>
      <c r="G43" s="192"/>
    </row>
    <row r="44" spans="1:7" x14ac:dyDescent="0.3">
      <c r="D44" s="191"/>
      <c r="E44" s="1"/>
      <c r="F44" s="1"/>
      <c r="G44" s="192"/>
    </row>
    <row r="45" spans="1:7" x14ac:dyDescent="0.3">
      <c r="D45" s="191"/>
      <c r="F45" s="1"/>
    </row>
    <row r="46" spans="1:7" x14ac:dyDescent="0.3">
      <c r="D46" s="191"/>
      <c r="F46" s="1"/>
    </row>
    <row r="47" spans="1:7" x14ac:dyDescent="0.3">
      <c r="D47" s="191"/>
      <c r="F47" s="1"/>
    </row>
    <row r="48" spans="1:7" x14ac:dyDescent="0.3">
      <c r="D48" s="191"/>
      <c r="F48" s="1"/>
      <c r="G48" s="192"/>
    </row>
    <row r="49" spans="6:6" x14ac:dyDescent="0.3">
      <c r="F49" s="1"/>
    </row>
    <row r="50" spans="6:6" x14ac:dyDescent="0.3">
      <c r="F50" s="1"/>
    </row>
    <row r="51" spans="6:6" x14ac:dyDescent="0.3">
      <c r="F51" s="1"/>
    </row>
    <row r="52" spans="6:6" x14ac:dyDescent="0.3">
      <c r="F52" s="1"/>
    </row>
    <row r="53" spans="6:6" x14ac:dyDescent="0.3">
      <c r="F53" s="1"/>
    </row>
    <row r="54" spans="6:6" x14ac:dyDescent="0.3">
      <c r="F54" s="1"/>
    </row>
    <row r="55" spans="6:6" x14ac:dyDescent="0.3">
      <c r="F55" s="1"/>
    </row>
    <row r="56" spans="6:6" x14ac:dyDescent="0.3">
      <c r="F56" s="1"/>
    </row>
    <row r="57" spans="6:6" x14ac:dyDescent="0.3">
      <c r="F57" s="1"/>
    </row>
    <row r="58" spans="6:6" x14ac:dyDescent="0.3">
      <c r="F58" s="1"/>
    </row>
    <row r="59" spans="6:6" x14ac:dyDescent="0.3">
      <c r="F59" s="1"/>
    </row>
    <row r="60" spans="6:6" x14ac:dyDescent="0.3">
      <c r="F60" s="1"/>
    </row>
    <row r="61" spans="6:6" x14ac:dyDescent="0.3">
      <c r="F61" s="1"/>
    </row>
    <row r="62" spans="6:6" x14ac:dyDescent="0.3">
      <c r="F62" s="1"/>
    </row>
    <row r="63" spans="6:6" x14ac:dyDescent="0.3">
      <c r="F63" s="1"/>
    </row>
    <row r="64" spans="6:6" x14ac:dyDescent="0.3">
      <c r="F64" s="1"/>
    </row>
    <row r="65" spans="6:6" x14ac:dyDescent="0.3">
      <c r="F65" s="1"/>
    </row>
    <row r="66" spans="6:6" x14ac:dyDescent="0.3">
      <c r="F66" s="1"/>
    </row>
    <row r="67" spans="6:6" x14ac:dyDescent="0.3">
      <c r="F67" s="1"/>
    </row>
    <row r="68" spans="6:6" x14ac:dyDescent="0.3">
      <c r="F68" s="1"/>
    </row>
    <row r="69" spans="6:6" x14ac:dyDescent="0.3">
      <c r="F69" s="1"/>
    </row>
    <row r="70" spans="6:6" x14ac:dyDescent="0.3">
      <c r="F70" s="1"/>
    </row>
    <row r="71" spans="6:6" x14ac:dyDescent="0.3">
      <c r="F71" s="1"/>
    </row>
    <row r="72" spans="6:6" x14ac:dyDescent="0.3">
      <c r="F72" s="1"/>
    </row>
    <row r="73" spans="6:6" x14ac:dyDescent="0.3">
      <c r="F73" s="1"/>
    </row>
    <row r="74" spans="6:6" x14ac:dyDescent="0.3">
      <c r="F74" s="1"/>
    </row>
    <row r="75" spans="6:6" x14ac:dyDescent="0.3">
      <c r="F75" s="1"/>
    </row>
    <row r="76" spans="6:6" x14ac:dyDescent="0.3">
      <c r="F76" s="1"/>
    </row>
    <row r="77" spans="6:6" x14ac:dyDescent="0.3">
      <c r="F77" s="1"/>
    </row>
    <row r="78" spans="6:6" x14ac:dyDescent="0.3">
      <c r="F78" s="1"/>
    </row>
    <row r="79" spans="6:6" x14ac:dyDescent="0.3">
      <c r="F79" s="1"/>
    </row>
    <row r="80" spans="6:6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6:6" x14ac:dyDescent="0.3">
      <c r="F97" s="1"/>
    </row>
    <row r="98" spans="6:6" x14ac:dyDescent="0.3">
      <c r="F98" s="1"/>
    </row>
    <row r="99" spans="6:6" x14ac:dyDescent="0.3">
      <c r="F99" s="1"/>
    </row>
    <row r="100" spans="6:6" x14ac:dyDescent="0.3">
      <c r="F100" s="1"/>
    </row>
    <row r="101" spans="6:6" x14ac:dyDescent="0.3">
      <c r="F101" s="1"/>
    </row>
    <row r="102" spans="6:6" x14ac:dyDescent="0.3">
      <c r="F102" s="1"/>
    </row>
    <row r="103" spans="6:6" x14ac:dyDescent="0.3">
      <c r="F103" s="1"/>
    </row>
    <row r="104" spans="6:6" x14ac:dyDescent="0.3">
      <c r="F104" s="1"/>
    </row>
    <row r="105" spans="6:6" x14ac:dyDescent="0.3">
      <c r="F105" s="1"/>
    </row>
    <row r="106" spans="6:6" x14ac:dyDescent="0.3">
      <c r="F106" s="1"/>
    </row>
    <row r="107" spans="6:6" x14ac:dyDescent="0.3">
      <c r="F107" s="1"/>
    </row>
    <row r="108" spans="6:6" x14ac:dyDescent="0.3">
      <c r="F108" s="1"/>
    </row>
    <row r="109" spans="6:6" x14ac:dyDescent="0.3">
      <c r="F109" s="1"/>
    </row>
    <row r="110" spans="6:6" x14ac:dyDescent="0.3">
      <c r="F110" s="1"/>
    </row>
    <row r="111" spans="6:6" x14ac:dyDescent="0.3">
      <c r="F111" s="1"/>
    </row>
    <row r="112" spans="6:6" x14ac:dyDescent="0.3">
      <c r="F112" s="1"/>
    </row>
    <row r="113" spans="6:6" x14ac:dyDescent="0.3">
      <c r="F113" s="1"/>
    </row>
    <row r="114" spans="6:6" x14ac:dyDescent="0.3">
      <c r="F114" s="1"/>
    </row>
    <row r="115" spans="6:6" x14ac:dyDescent="0.3">
      <c r="F115" s="1"/>
    </row>
    <row r="116" spans="6:6" x14ac:dyDescent="0.3">
      <c r="F116" s="1"/>
    </row>
    <row r="117" spans="6:6" x14ac:dyDescent="0.3">
      <c r="F117" s="1"/>
    </row>
    <row r="118" spans="6:6" x14ac:dyDescent="0.3">
      <c r="F118" s="1"/>
    </row>
    <row r="119" spans="6:6" x14ac:dyDescent="0.3">
      <c r="F119" s="1"/>
    </row>
    <row r="120" spans="6:6" x14ac:dyDescent="0.3">
      <c r="F120" s="1"/>
    </row>
    <row r="121" spans="6:6" x14ac:dyDescent="0.3">
      <c r="F121" s="1"/>
    </row>
    <row r="122" spans="6:6" x14ac:dyDescent="0.3">
      <c r="F122" s="1"/>
    </row>
    <row r="123" spans="6:6" x14ac:dyDescent="0.3">
      <c r="F123" s="1"/>
    </row>
    <row r="124" spans="6:6" x14ac:dyDescent="0.3">
      <c r="F124" s="1"/>
    </row>
    <row r="125" spans="6:6" x14ac:dyDescent="0.3">
      <c r="F125" s="1"/>
    </row>
    <row r="126" spans="6:6" x14ac:dyDescent="0.3">
      <c r="F126" s="1"/>
    </row>
    <row r="127" spans="6:6" x14ac:dyDescent="0.3">
      <c r="F127" s="1"/>
    </row>
    <row r="128" spans="6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148" spans="6:6" x14ac:dyDescent="0.3">
      <c r="F148" s="1"/>
    </row>
    <row r="149" spans="6:6" x14ac:dyDescent="0.3">
      <c r="F149" s="1"/>
    </row>
    <row r="150" spans="6:6" x14ac:dyDescent="0.3">
      <c r="F150" s="1"/>
    </row>
    <row r="151" spans="6:6" x14ac:dyDescent="0.3">
      <c r="F151" s="1"/>
    </row>
    <row r="152" spans="6:6" x14ac:dyDescent="0.3">
      <c r="F152" s="1"/>
    </row>
    <row r="153" spans="6:6" x14ac:dyDescent="0.3">
      <c r="F153" s="1"/>
    </row>
    <row r="154" spans="6:6" x14ac:dyDescent="0.3">
      <c r="F154" s="1"/>
    </row>
    <row r="155" spans="6:6" x14ac:dyDescent="0.3">
      <c r="F155" s="1"/>
    </row>
    <row r="156" spans="6:6" x14ac:dyDescent="0.3">
      <c r="F156" s="1"/>
    </row>
    <row r="157" spans="6:6" x14ac:dyDescent="0.3">
      <c r="F157" s="1"/>
    </row>
    <row r="158" spans="6:6" x14ac:dyDescent="0.3">
      <c r="F158" s="1"/>
    </row>
    <row r="159" spans="6:6" x14ac:dyDescent="0.3">
      <c r="F159" s="1"/>
    </row>
    <row r="160" spans="6:6" x14ac:dyDescent="0.3">
      <c r="F160" s="1"/>
    </row>
    <row r="161" spans="6:6" x14ac:dyDescent="0.3">
      <c r="F161" s="1"/>
    </row>
    <row r="162" spans="6:6" x14ac:dyDescent="0.3">
      <c r="F162" s="1"/>
    </row>
    <row r="163" spans="6:6" x14ac:dyDescent="0.3">
      <c r="F163" s="1"/>
    </row>
    <row r="164" spans="6:6" x14ac:dyDescent="0.3">
      <c r="F164" s="1"/>
    </row>
    <row r="165" spans="6:6" x14ac:dyDescent="0.3">
      <c r="F165" s="1"/>
    </row>
    <row r="166" spans="6:6" x14ac:dyDescent="0.3">
      <c r="F166" s="1"/>
    </row>
    <row r="167" spans="6:6" x14ac:dyDescent="0.3">
      <c r="F167" s="1"/>
    </row>
    <row r="168" spans="6:6" x14ac:dyDescent="0.3">
      <c r="F168" s="1"/>
    </row>
    <row r="169" spans="6:6" x14ac:dyDescent="0.3">
      <c r="F169" s="1"/>
    </row>
    <row r="170" spans="6:6" x14ac:dyDescent="0.3">
      <c r="F170" s="1"/>
    </row>
    <row r="171" spans="6:6" x14ac:dyDescent="0.3">
      <c r="F171" s="1"/>
    </row>
    <row r="172" spans="6:6" x14ac:dyDescent="0.3">
      <c r="F172" s="1"/>
    </row>
    <row r="173" spans="6:6" x14ac:dyDescent="0.3">
      <c r="F173" s="1"/>
    </row>
    <row r="174" spans="6:6" x14ac:dyDescent="0.3">
      <c r="F174" s="1"/>
    </row>
    <row r="175" spans="6:6" x14ac:dyDescent="0.3">
      <c r="F175" s="1"/>
    </row>
    <row r="176" spans="6:6" x14ac:dyDescent="0.3">
      <c r="F176" s="1"/>
    </row>
    <row r="177" spans="6:6" x14ac:dyDescent="0.3">
      <c r="F177" s="1"/>
    </row>
    <row r="178" spans="6:6" x14ac:dyDescent="0.3">
      <c r="F178" s="1"/>
    </row>
    <row r="179" spans="6:6" x14ac:dyDescent="0.3">
      <c r="F179" s="1"/>
    </row>
    <row r="180" spans="6:6" x14ac:dyDescent="0.3">
      <c r="F180" s="1"/>
    </row>
    <row r="181" spans="6:6" x14ac:dyDescent="0.3">
      <c r="F181" s="1"/>
    </row>
    <row r="182" spans="6:6" x14ac:dyDescent="0.3">
      <c r="F182" s="1"/>
    </row>
    <row r="183" spans="6:6" x14ac:dyDescent="0.3">
      <c r="F183" s="1"/>
    </row>
    <row r="184" spans="6:6" x14ac:dyDescent="0.3">
      <c r="F184" s="1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5" max="3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04"/>
  <sheetViews>
    <sheetView zoomScaleNormal="100" zoomScaleSheetLayoutView="100" workbookViewId="0">
      <selection activeCell="I9" sqref="I9"/>
    </sheetView>
  </sheetViews>
  <sheetFormatPr defaultColWidth="9.109375" defaultRowHeight="14.4" x14ac:dyDescent="0.3"/>
  <cols>
    <col min="2" max="2" width="15.109375" customWidth="1"/>
    <col min="3" max="3" width="86.33203125" bestFit="1" customWidth="1"/>
    <col min="5" max="5" width="10.5546875" bestFit="1" customWidth="1"/>
    <col min="6" max="6" width="9.5546875" bestFit="1" customWidth="1"/>
    <col min="7" max="7" width="11.6640625" bestFit="1" customWidth="1"/>
  </cols>
  <sheetData>
    <row r="1" spans="1:8" ht="19.8" x14ac:dyDescent="0.4">
      <c r="A1" s="262" t="s">
        <v>54</v>
      </c>
      <c r="B1" s="262"/>
      <c r="C1" s="262"/>
      <c r="D1" s="262"/>
      <c r="E1" s="262"/>
      <c r="F1" s="262"/>
      <c r="G1" s="262"/>
    </row>
    <row r="2" spans="1:8" ht="15" thickBot="1" x14ac:dyDescent="0.35"/>
    <row r="3" spans="1:8" ht="15" thickTop="1" x14ac:dyDescent="0.3">
      <c r="A3" s="123" t="s">
        <v>7</v>
      </c>
      <c r="B3" s="124" t="s">
        <v>107</v>
      </c>
      <c r="C3" s="125"/>
      <c r="D3" s="125"/>
      <c r="E3" s="125"/>
      <c r="F3" s="125"/>
      <c r="G3" s="126"/>
    </row>
    <row r="4" spans="1:8" ht="15" thickBot="1" x14ac:dyDescent="0.35">
      <c r="A4" s="127" t="s">
        <v>8</v>
      </c>
      <c r="B4" s="128" t="s">
        <v>104</v>
      </c>
      <c r="C4" s="129"/>
      <c r="D4" s="129"/>
      <c r="E4" s="129"/>
      <c r="F4" s="129"/>
      <c r="G4" s="130"/>
    </row>
    <row r="5" spans="1:8" ht="15" thickTop="1" x14ac:dyDescent="0.3"/>
    <row r="6" spans="1:8" x14ac:dyDescent="0.3">
      <c r="A6" s="120" t="s">
        <v>0</v>
      </c>
      <c r="B6" s="121" t="s">
        <v>1</v>
      </c>
      <c r="C6" s="121" t="s">
        <v>2</v>
      </c>
      <c r="D6" s="121" t="s">
        <v>3</v>
      </c>
      <c r="E6" s="121" t="s">
        <v>4</v>
      </c>
      <c r="F6" s="121" t="s">
        <v>5</v>
      </c>
      <c r="G6" s="122" t="s">
        <v>50</v>
      </c>
    </row>
    <row r="7" spans="1:8" x14ac:dyDescent="0.3">
      <c r="A7" s="159"/>
      <c r="B7" s="160"/>
      <c r="C7" s="160"/>
      <c r="D7" s="160"/>
      <c r="E7" s="160"/>
      <c r="F7" s="160"/>
      <c r="G7" s="161"/>
    </row>
    <row r="8" spans="1:8" x14ac:dyDescent="0.3">
      <c r="A8" s="106" t="s">
        <v>6</v>
      </c>
      <c r="B8" s="107">
        <v>1</v>
      </c>
      <c r="C8" s="108" t="s">
        <v>57</v>
      </c>
      <c r="D8" s="105"/>
      <c r="E8" s="105"/>
      <c r="F8" s="105"/>
      <c r="G8" s="109"/>
    </row>
    <row r="9" spans="1:8" s="132" customFormat="1" ht="26.4" x14ac:dyDescent="0.3">
      <c r="A9" s="177">
        <v>1</v>
      </c>
      <c r="B9" s="175" t="s">
        <v>128</v>
      </c>
      <c r="C9" s="176" t="s">
        <v>140</v>
      </c>
      <c r="D9" s="177" t="s">
        <v>129</v>
      </c>
      <c r="E9" s="178">
        <f>166.99*0.025*1.05</f>
        <v>4.3834875000000002</v>
      </c>
      <c r="F9" s="178"/>
      <c r="G9" s="179">
        <f t="shared" ref="G9:G31" si="0">E9*F9</f>
        <v>0</v>
      </c>
    </row>
    <row r="10" spans="1:8" x14ac:dyDescent="0.3">
      <c r="A10" s="177">
        <v>2</v>
      </c>
      <c r="B10" s="175" t="s">
        <v>108</v>
      </c>
      <c r="C10" s="219" t="s">
        <v>109</v>
      </c>
      <c r="D10" s="177" t="s">
        <v>9</v>
      </c>
      <c r="E10" s="178">
        <v>16</v>
      </c>
      <c r="F10" s="178"/>
      <c r="G10" s="179">
        <f t="shared" si="0"/>
        <v>0</v>
      </c>
      <c r="H10" s="132"/>
    </row>
    <row r="11" spans="1:8" ht="26.4" x14ac:dyDescent="0.3">
      <c r="A11" s="177">
        <v>3</v>
      </c>
      <c r="B11" s="175" t="s">
        <v>110</v>
      </c>
      <c r="C11" s="176" t="s">
        <v>136</v>
      </c>
      <c r="D11" s="177" t="s">
        <v>9</v>
      </c>
      <c r="E11" s="178">
        <f>1.9177+1.8948+2.2028</f>
        <v>6.0152999999999999</v>
      </c>
      <c r="F11" s="178"/>
      <c r="G11" s="179">
        <f t="shared" si="0"/>
        <v>0</v>
      </c>
      <c r="H11" s="132"/>
    </row>
    <row r="12" spans="1:8" s="132" customFormat="1" ht="26.4" x14ac:dyDescent="0.3">
      <c r="A12" s="177">
        <v>4</v>
      </c>
      <c r="B12" s="175" t="s">
        <v>111</v>
      </c>
      <c r="C12" s="176" t="s">
        <v>137</v>
      </c>
      <c r="D12" s="177" t="s">
        <v>9</v>
      </c>
      <c r="E12" s="178">
        <f>3.7259+3.7677+11.471+12.9134</f>
        <v>31.878</v>
      </c>
      <c r="F12" s="178"/>
      <c r="G12" s="179">
        <f t="shared" si="0"/>
        <v>0</v>
      </c>
    </row>
    <row r="13" spans="1:8" s="132" customFormat="1" ht="62.4" x14ac:dyDescent="0.3">
      <c r="A13" s="177">
        <v>5</v>
      </c>
      <c r="B13" s="175" t="s">
        <v>112</v>
      </c>
      <c r="C13" s="176" t="s">
        <v>147</v>
      </c>
      <c r="D13" s="177" t="s">
        <v>9</v>
      </c>
      <c r="E13" s="178">
        <f>(428.6563+16.2244+40.9468+73.9831)+(1.9177+1.8948+2.2028)+(3.7259+3.7677+11.471+12.9134)+1257-90-340</f>
        <v>1424.7039</v>
      </c>
      <c r="F13" s="178"/>
      <c r="G13" s="179">
        <f t="shared" si="0"/>
        <v>0</v>
      </c>
    </row>
    <row r="14" spans="1:8" s="132" customFormat="1" ht="38.4" x14ac:dyDescent="0.3">
      <c r="A14" s="177">
        <v>6</v>
      </c>
      <c r="B14" s="175" t="s">
        <v>113</v>
      </c>
      <c r="C14" s="176" t="s">
        <v>148</v>
      </c>
      <c r="D14" s="177" t="s">
        <v>9</v>
      </c>
      <c r="E14" s="178">
        <f>(428.6563+16.2244+40.9468+73.9831)+(1.9177+1.8948+2.2028)+(3.7259+3.7677+11.471+12.9134)-90</f>
        <v>507.70390000000009</v>
      </c>
      <c r="F14" s="178"/>
      <c r="G14" s="179">
        <f t="shared" si="0"/>
        <v>0</v>
      </c>
    </row>
    <row r="15" spans="1:8" s="132" customFormat="1" x14ac:dyDescent="0.3">
      <c r="A15" s="177">
        <v>7</v>
      </c>
      <c r="B15" s="175" t="s">
        <v>114</v>
      </c>
      <c r="C15" s="219" t="s">
        <v>115</v>
      </c>
      <c r="D15" s="177" t="s">
        <v>9</v>
      </c>
      <c r="E15" s="178">
        <v>1257</v>
      </c>
      <c r="F15" s="178"/>
      <c r="G15" s="179">
        <f t="shared" si="0"/>
        <v>0</v>
      </c>
    </row>
    <row r="16" spans="1:8" s="132" customFormat="1" ht="38.4" x14ac:dyDescent="0.3">
      <c r="A16" s="177">
        <v>8</v>
      </c>
      <c r="B16" s="175" t="s">
        <v>116</v>
      </c>
      <c r="C16" s="176" t="s">
        <v>191</v>
      </c>
      <c r="D16" s="177" t="s">
        <v>9</v>
      </c>
      <c r="E16" s="178">
        <f>428.6563+16.2244+40.9468+73.9831-35</f>
        <v>524.81060000000002</v>
      </c>
      <c r="F16" s="178"/>
      <c r="G16" s="179">
        <f t="shared" si="0"/>
        <v>0</v>
      </c>
    </row>
    <row r="17" spans="1:8" s="132" customFormat="1" ht="38.4" x14ac:dyDescent="0.3">
      <c r="A17" s="177">
        <v>9</v>
      </c>
      <c r="B17" s="175" t="s">
        <v>117</v>
      </c>
      <c r="C17" s="176" t="s">
        <v>149</v>
      </c>
      <c r="D17" s="177" t="s">
        <v>9</v>
      </c>
      <c r="E17" s="178">
        <f>1257-340</f>
        <v>917</v>
      </c>
      <c r="F17" s="178"/>
      <c r="G17" s="179">
        <f t="shared" si="0"/>
        <v>0</v>
      </c>
    </row>
    <row r="18" spans="1:8" s="132" customFormat="1" x14ac:dyDescent="0.3">
      <c r="A18" s="177">
        <v>10</v>
      </c>
      <c r="B18" s="175" t="s">
        <v>118</v>
      </c>
      <c r="C18" s="219" t="s">
        <v>130</v>
      </c>
      <c r="D18" s="177" t="s">
        <v>64</v>
      </c>
      <c r="E18" s="178">
        <v>675</v>
      </c>
      <c r="F18" s="178"/>
      <c r="G18" s="179">
        <f t="shared" si="0"/>
        <v>0</v>
      </c>
    </row>
    <row r="19" spans="1:8" s="132" customFormat="1" x14ac:dyDescent="0.3">
      <c r="A19" s="177">
        <v>11</v>
      </c>
      <c r="B19" s="175" t="s">
        <v>119</v>
      </c>
      <c r="C19" s="219" t="s">
        <v>120</v>
      </c>
      <c r="D19" s="177" t="s">
        <v>94</v>
      </c>
      <c r="E19" s="178">
        <f>(22.7558+31.1401+7.9441+29.8131+33.7236+20.45+29.4159+14.7367+29.365+38.9453+2.0439)*0.1</f>
        <v>26.033350000000002</v>
      </c>
      <c r="F19" s="178"/>
      <c r="G19" s="179">
        <f t="shared" si="0"/>
        <v>0</v>
      </c>
    </row>
    <row r="20" spans="1:8" s="132" customFormat="1" x14ac:dyDescent="0.3">
      <c r="A20" s="177">
        <v>12</v>
      </c>
      <c r="B20" s="175" t="s">
        <v>92</v>
      </c>
      <c r="C20" s="219" t="s">
        <v>93</v>
      </c>
      <c r="D20" s="177" t="s">
        <v>94</v>
      </c>
      <c r="E20" s="178">
        <f>(22.7558+31.1401+7.9441+29.8131+33.7236+20.45+29.4159+14.7367+29.365+38.9453+2.0439)*0.3</f>
        <v>78.100049999999996</v>
      </c>
      <c r="F20" s="178"/>
      <c r="G20" s="179">
        <f t="shared" si="0"/>
        <v>0</v>
      </c>
    </row>
    <row r="21" spans="1:8" s="132" customFormat="1" x14ac:dyDescent="0.3">
      <c r="A21" s="177">
        <v>13</v>
      </c>
      <c r="B21" s="175" t="s">
        <v>95</v>
      </c>
      <c r="C21" s="219" t="s">
        <v>96</v>
      </c>
      <c r="D21" s="177" t="s">
        <v>94</v>
      </c>
      <c r="E21" s="178">
        <f>(22.7558+31.1401+7.9441+29.8131+33.7236+20.45+29.4159+14.7367+29.365+38.9453+2.0439)*0.3</f>
        <v>78.100049999999996</v>
      </c>
      <c r="F21" s="178"/>
      <c r="G21" s="179">
        <f t="shared" si="0"/>
        <v>0</v>
      </c>
    </row>
    <row r="22" spans="1:8" x14ac:dyDescent="0.3">
      <c r="A22" s="177">
        <v>14</v>
      </c>
      <c r="B22" s="175" t="s">
        <v>97</v>
      </c>
      <c r="C22" s="219" t="s">
        <v>98</v>
      </c>
      <c r="D22" s="177" t="s">
        <v>94</v>
      </c>
      <c r="E22" s="178">
        <f>(22.7558+31.1401+7.9441+29.8131+33.7236+20.45+29.4159+14.7367+29.365+38.9453+2.0439)*0.3</f>
        <v>78.100049999999996</v>
      </c>
      <c r="F22" s="178"/>
      <c r="G22" s="179">
        <f t="shared" si="0"/>
        <v>0</v>
      </c>
      <c r="H22" s="132"/>
    </row>
    <row r="23" spans="1:8" x14ac:dyDescent="0.3">
      <c r="A23" s="177">
        <v>15</v>
      </c>
      <c r="B23" s="175" t="s">
        <v>99</v>
      </c>
      <c r="C23" s="219" t="s">
        <v>100</v>
      </c>
      <c r="D23" s="177" t="s">
        <v>94</v>
      </c>
      <c r="E23" s="178">
        <f>(22.7558+31.1401+7.9441+29.8131+33.7236+20.45+29.4159+14.7367+29.365+38.9453+2.0439)*0.3</f>
        <v>78.100049999999996</v>
      </c>
      <c r="F23" s="178"/>
      <c r="G23" s="179">
        <f t="shared" si="0"/>
        <v>0</v>
      </c>
      <c r="H23" s="132"/>
    </row>
    <row r="24" spans="1:8" x14ac:dyDescent="0.3">
      <c r="A24" s="177">
        <v>16</v>
      </c>
      <c r="B24" s="175" t="s">
        <v>121</v>
      </c>
      <c r="C24" s="219" t="s">
        <v>122</v>
      </c>
      <c r="D24" s="177" t="s">
        <v>9</v>
      </c>
      <c r="E24" s="178">
        <f>13.475+21.8696+16.9097+4.661+22.2209+15.1599+17.9023+9.0848+21.5541+22.1064+2.0439</f>
        <v>166.98760000000001</v>
      </c>
      <c r="F24" s="178"/>
      <c r="G24" s="179">
        <f t="shared" si="0"/>
        <v>0</v>
      </c>
      <c r="H24" s="132"/>
    </row>
    <row r="25" spans="1:8" ht="38.4" x14ac:dyDescent="0.3">
      <c r="A25" s="177">
        <v>17</v>
      </c>
      <c r="B25" s="175" t="s">
        <v>123</v>
      </c>
      <c r="C25" s="176" t="s">
        <v>157</v>
      </c>
      <c r="D25" s="177" t="s">
        <v>9</v>
      </c>
      <c r="E25" s="178">
        <f>(520.1025+20.6597+65.5351+102.1743)+1257</f>
        <v>1965.4715999999999</v>
      </c>
      <c r="F25" s="178"/>
      <c r="G25" s="179">
        <f t="shared" si="0"/>
        <v>0</v>
      </c>
      <c r="H25" s="132"/>
    </row>
    <row r="26" spans="1:8" x14ac:dyDescent="0.3">
      <c r="A26" s="177">
        <v>18</v>
      </c>
      <c r="B26" s="175" t="s">
        <v>124</v>
      </c>
      <c r="C26" s="219" t="s">
        <v>125</v>
      </c>
      <c r="D26" s="177" t="s">
        <v>9</v>
      </c>
      <c r="E26" s="178">
        <f>13.475+21.8696+16.9097+4.661+22.2209+15.1599+17.9023+9.0848+21.5541+22.1064+2.0439</f>
        <v>166.98760000000001</v>
      </c>
      <c r="F26" s="178"/>
      <c r="G26" s="179">
        <f t="shared" si="0"/>
        <v>0</v>
      </c>
      <c r="H26" s="132"/>
    </row>
    <row r="27" spans="1:8" x14ac:dyDescent="0.3">
      <c r="A27" s="177">
        <v>19</v>
      </c>
      <c r="B27" s="175" t="s">
        <v>126</v>
      </c>
      <c r="C27" s="219" t="s">
        <v>127</v>
      </c>
      <c r="D27" s="177" t="s">
        <v>94</v>
      </c>
      <c r="E27" s="178">
        <f>(22.7558+31.1401+7.9441+29.8131+33.7236+20.45+29.4159+14.7367+29.365+38.9453+2.0439)*0.3</f>
        <v>78.100049999999996</v>
      </c>
      <c r="F27" s="178"/>
      <c r="G27" s="179">
        <f t="shared" si="0"/>
        <v>0</v>
      </c>
      <c r="H27" s="132"/>
    </row>
    <row r="28" spans="1:8" x14ac:dyDescent="0.3">
      <c r="A28" s="177">
        <v>20</v>
      </c>
      <c r="B28" s="175" t="s">
        <v>138</v>
      </c>
      <c r="C28" s="219" t="s">
        <v>139</v>
      </c>
      <c r="D28" s="177" t="s">
        <v>9</v>
      </c>
      <c r="E28" s="178">
        <f>(520.1025+20.6597+65.5351+102.1743)+1257</f>
        <v>1965.4715999999999</v>
      </c>
      <c r="F28" s="178"/>
      <c r="G28" s="179">
        <f t="shared" si="0"/>
        <v>0</v>
      </c>
      <c r="H28" s="132"/>
    </row>
    <row r="29" spans="1:8" x14ac:dyDescent="0.3">
      <c r="A29" s="177">
        <v>21</v>
      </c>
      <c r="B29" s="175" t="s">
        <v>131</v>
      </c>
      <c r="C29" s="219" t="s">
        <v>132</v>
      </c>
      <c r="D29" s="177" t="s">
        <v>101</v>
      </c>
      <c r="E29" s="178">
        <v>2</v>
      </c>
      <c r="F29" s="178"/>
      <c r="G29" s="179">
        <f t="shared" si="0"/>
        <v>0</v>
      </c>
      <c r="H29" s="132"/>
    </row>
    <row r="30" spans="1:8" s="132" customFormat="1" x14ac:dyDescent="0.3">
      <c r="A30" s="177">
        <v>22</v>
      </c>
      <c r="B30" s="175" t="s">
        <v>131</v>
      </c>
      <c r="C30" s="219" t="s">
        <v>133</v>
      </c>
      <c r="D30" s="177" t="s">
        <v>101</v>
      </c>
      <c r="E30" s="178">
        <v>1</v>
      </c>
      <c r="F30" s="178"/>
      <c r="G30" s="179">
        <f t="shared" si="0"/>
        <v>0</v>
      </c>
    </row>
    <row r="31" spans="1:8" x14ac:dyDescent="0.3">
      <c r="A31" s="177">
        <v>23</v>
      </c>
      <c r="B31" s="175" t="s">
        <v>134</v>
      </c>
      <c r="C31" s="219" t="s">
        <v>135</v>
      </c>
      <c r="D31" s="177" t="s">
        <v>64</v>
      </c>
      <c r="E31" s="178">
        <v>675</v>
      </c>
      <c r="F31" s="178"/>
      <c r="G31" s="179">
        <f t="shared" si="0"/>
        <v>0</v>
      </c>
      <c r="H31" s="132"/>
    </row>
    <row r="32" spans="1:8" x14ac:dyDescent="0.3">
      <c r="A32" s="152"/>
      <c r="B32" s="149" t="s">
        <v>58</v>
      </c>
      <c r="C32" s="150" t="s">
        <v>59</v>
      </c>
      <c r="D32" s="153"/>
      <c r="E32" s="151"/>
      <c r="F32" s="151"/>
      <c r="G32" s="154">
        <f>SUM(G9:G31)</f>
        <v>0</v>
      </c>
      <c r="H32" s="132"/>
    </row>
    <row r="33" spans="1:8" x14ac:dyDescent="0.3">
      <c r="A33" s="157"/>
      <c r="B33" s="115"/>
      <c r="C33" s="133"/>
      <c r="D33" s="131"/>
      <c r="E33" s="116"/>
      <c r="F33" s="116"/>
      <c r="G33" s="158"/>
      <c r="H33" s="132"/>
    </row>
    <row r="34" spans="1:8" x14ac:dyDescent="0.3">
      <c r="A34" s="106" t="s">
        <v>6</v>
      </c>
      <c r="B34" s="107">
        <v>5</v>
      </c>
      <c r="C34" s="108" t="s">
        <v>10</v>
      </c>
      <c r="D34" s="105"/>
      <c r="E34" s="112"/>
      <c r="F34" s="105"/>
      <c r="G34" s="109"/>
    </row>
    <row r="35" spans="1:8" ht="38.4" x14ac:dyDescent="0.3">
      <c r="A35" s="220">
        <v>24</v>
      </c>
      <c r="B35" s="221" t="s">
        <v>141</v>
      </c>
      <c r="C35" s="195" t="s">
        <v>156</v>
      </c>
      <c r="D35" s="187" t="s">
        <v>9</v>
      </c>
      <c r="E35" s="222">
        <f>2*1257-(2*340)</f>
        <v>1834</v>
      </c>
      <c r="F35" s="188"/>
      <c r="G35" s="189">
        <f>E35*F35</f>
        <v>0</v>
      </c>
      <c r="H35" s="223"/>
    </row>
    <row r="36" spans="1:8" ht="26.4" x14ac:dyDescent="0.3">
      <c r="A36" s="220">
        <v>25</v>
      </c>
      <c r="B36" s="194" t="s">
        <v>151</v>
      </c>
      <c r="C36" s="195" t="s">
        <v>158</v>
      </c>
      <c r="D36" s="187" t="s">
        <v>9</v>
      </c>
      <c r="E36" s="188">
        <f>520.1025+20.6597+65.5351+102.1743</f>
        <v>708.47159999999997</v>
      </c>
      <c r="F36" s="188"/>
      <c r="G36" s="189">
        <f t="shared" ref="G36:G44" si="1">E36*F36</f>
        <v>0</v>
      </c>
      <c r="H36" s="224"/>
    </row>
    <row r="37" spans="1:8" ht="38.4" x14ac:dyDescent="0.3">
      <c r="A37" s="220">
        <v>26</v>
      </c>
      <c r="B37" s="221" t="s">
        <v>142</v>
      </c>
      <c r="C37" s="195" t="s">
        <v>195</v>
      </c>
      <c r="D37" s="187" t="s">
        <v>9</v>
      </c>
      <c r="E37" s="222">
        <f>1257-(2*340)</f>
        <v>577</v>
      </c>
      <c r="F37" s="188"/>
      <c r="G37" s="189">
        <f t="shared" si="1"/>
        <v>0</v>
      </c>
      <c r="H37" s="223"/>
    </row>
    <row r="38" spans="1:8" ht="38.4" x14ac:dyDescent="0.3">
      <c r="A38" s="220">
        <v>27</v>
      </c>
      <c r="B38" s="221" t="s">
        <v>143</v>
      </c>
      <c r="C38" s="195" t="s">
        <v>196</v>
      </c>
      <c r="D38" s="187" t="s">
        <v>9</v>
      </c>
      <c r="E38" s="188">
        <f>1257-(2*340)</f>
        <v>577</v>
      </c>
      <c r="F38" s="188"/>
      <c r="G38" s="189">
        <f t="shared" si="1"/>
        <v>0</v>
      </c>
      <c r="H38" s="224"/>
    </row>
    <row r="39" spans="1:8" ht="38.4" x14ac:dyDescent="0.3">
      <c r="A39" s="220">
        <v>28</v>
      </c>
      <c r="B39" s="194" t="s">
        <v>144</v>
      </c>
      <c r="C39" s="195" t="s">
        <v>197</v>
      </c>
      <c r="D39" s="187" t="s">
        <v>9</v>
      </c>
      <c r="E39" s="188">
        <f>1257-(2*340)</f>
        <v>577</v>
      </c>
      <c r="F39" s="188"/>
      <c r="G39" s="189">
        <f t="shared" si="1"/>
        <v>0</v>
      </c>
      <c r="H39" s="224"/>
    </row>
    <row r="40" spans="1:8" ht="38.4" x14ac:dyDescent="0.3">
      <c r="A40" s="220">
        <v>29</v>
      </c>
      <c r="B40" s="194" t="s">
        <v>150</v>
      </c>
      <c r="C40" s="195" t="s">
        <v>198</v>
      </c>
      <c r="D40" s="187" t="s">
        <v>9</v>
      </c>
      <c r="E40" s="188">
        <f>1257-(2*340)</f>
        <v>577</v>
      </c>
      <c r="F40" s="188"/>
      <c r="G40" s="189">
        <f t="shared" si="1"/>
        <v>0</v>
      </c>
      <c r="H40" s="224"/>
    </row>
    <row r="41" spans="1:8" x14ac:dyDescent="0.3">
      <c r="A41" s="220">
        <v>30</v>
      </c>
      <c r="B41" s="155" t="s">
        <v>152</v>
      </c>
      <c r="C41" s="138" t="s">
        <v>155</v>
      </c>
      <c r="D41" s="140" t="s">
        <v>9</v>
      </c>
      <c r="E41" s="139">
        <f>1.0512+1.68+1.5836+0.9437+1.68+1.68+1.6642+0.9394+1.7578+2.3971+1.6332+0.9414+1.4428</f>
        <v>19.394399999999997</v>
      </c>
      <c r="F41" s="139"/>
      <c r="G41" s="189">
        <f t="shared" si="1"/>
        <v>0</v>
      </c>
    </row>
    <row r="42" spans="1:8" ht="27" x14ac:dyDescent="0.3">
      <c r="A42" s="220">
        <v>31</v>
      </c>
      <c r="B42" s="155" t="s">
        <v>153</v>
      </c>
      <c r="C42" s="215" t="s">
        <v>159</v>
      </c>
      <c r="D42" s="140" t="s">
        <v>9</v>
      </c>
      <c r="E42" s="139">
        <f>708.47-19.39</f>
        <v>689.08</v>
      </c>
      <c r="F42" s="139"/>
      <c r="G42" s="189">
        <f t="shared" si="1"/>
        <v>0</v>
      </c>
    </row>
    <row r="43" spans="1:8" x14ac:dyDescent="0.3">
      <c r="A43" s="220">
        <v>32</v>
      </c>
      <c r="B43" s="155" t="s">
        <v>145</v>
      </c>
      <c r="C43" s="138" t="s">
        <v>146</v>
      </c>
      <c r="D43" s="140" t="s">
        <v>9</v>
      </c>
      <c r="E43" s="139">
        <v>708.49</v>
      </c>
      <c r="F43" s="139"/>
      <c r="G43" s="189">
        <f t="shared" si="1"/>
        <v>0</v>
      </c>
    </row>
    <row r="44" spans="1:8" ht="26.4" x14ac:dyDescent="0.3">
      <c r="A44" s="220">
        <v>33</v>
      </c>
      <c r="B44" s="194" t="s">
        <v>154</v>
      </c>
      <c r="C44" s="195" t="s">
        <v>160</v>
      </c>
      <c r="D44" s="187" t="s">
        <v>64</v>
      </c>
      <c r="E44" s="188">
        <f>5.9453+9.3529+77.8332+34.6419</f>
        <v>127.77330000000001</v>
      </c>
      <c r="F44" s="188"/>
      <c r="G44" s="189">
        <f t="shared" si="1"/>
        <v>0</v>
      </c>
    </row>
    <row r="45" spans="1:8" x14ac:dyDescent="0.3">
      <c r="A45" s="152"/>
      <c r="B45" s="149" t="s">
        <v>58</v>
      </c>
      <c r="C45" s="150" t="s">
        <v>60</v>
      </c>
      <c r="D45" s="153"/>
      <c r="E45" s="151"/>
      <c r="F45" s="151"/>
      <c r="G45" s="154">
        <f>SUM(G35:G44)</f>
        <v>0</v>
      </c>
      <c r="H45" s="1"/>
    </row>
    <row r="46" spans="1:8" x14ac:dyDescent="0.3">
      <c r="A46" s="180"/>
      <c r="B46" s="142"/>
      <c r="C46" s="143"/>
      <c r="D46" s="181"/>
      <c r="E46" s="182"/>
      <c r="F46" s="182"/>
      <c r="G46" s="144"/>
      <c r="H46" s="1"/>
    </row>
    <row r="47" spans="1:8" x14ac:dyDescent="0.3">
      <c r="A47" s="106" t="s">
        <v>6</v>
      </c>
      <c r="B47" s="107">
        <v>91</v>
      </c>
      <c r="C47" s="108" t="s">
        <v>11</v>
      </c>
      <c r="D47" s="113"/>
      <c r="E47" s="112"/>
      <c r="F47" s="112"/>
      <c r="G47" s="109"/>
    </row>
    <row r="48" spans="1:8" x14ac:dyDescent="0.3">
      <c r="A48" s="228">
        <v>34</v>
      </c>
      <c r="B48" s="162">
        <v>40450205</v>
      </c>
      <c r="C48" s="163" t="s">
        <v>166</v>
      </c>
      <c r="D48" s="164" t="s">
        <v>101</v>
      </c>
      <c r="E48" s="165">
        <v>1</v>
      </c>
      <c r="F48" s="165"/>
      <c r="G48" s="166">
        <f>E48*F48</f>
        <v>0</v>
      </c>
    </row>
    <row r="49" spans="1:7" x14ac:dyDescent="0.3">
      <c r="A49" s="228">
        <v>35</v>
      </c>
      <c r="B49" s="162">
        <v>40450207</v>
      </c>
      <c r="C49" s="163" t="s">
        <v>167</v>
      </c>
      <c r="D49" s="164" t="s">
        <v>101</v>
      </c>
      <c r="E49" s="165">
        <v>1</v>
      </c>
      <c r="F49" s="165"/>
      <c r="G49" s="166">
        <f t="shared" ref="G49:G64" si="2">E49*F49</f>
        <v>0</v>
      </c>
    </row>
    <row r="50" spans="1:7" x14ac:dyDescent="0.3">
      <c r="A50" s="228">
        <v>36</v>
      </c>
      <c r="B50" s="162">
        <v>40450216</v>
      </c>
      <c r="C50" s="163" t="s">
        <v>168</v>
      </c>
      <c r="D50" s="164" t="s">
        <v>101</v>
      </c>
      <c r="E50" s="165">
        <v>1</v>
      </c>
      <c r="F50" s="165"/>
      <c r="G50" s="166">
        <f t="shared" si="2"/>
        <v>0</v>
      </c>
    </row>
    <row r="51" spans="1:7" x14ac:dyDescent="0.3">
      <c r="A51" s="228">
        <v>37</v>
      </c>
      <c r="B51" s="162">
        <v>40450230</v>
      </c>
      <c r="C51" s="163" t="s">
        <v>169</v>
      </c>
      <c r="D51" s="164" t="s">
        <v>101</v>
      </c>
      <c r="E51" s="165">
        <v>1</v>
      </c>
      <c r="F51" s="165"/>
      <c r="G51" s="166">
        <f t="shared" si="2"/>
        <v>0</v>
      </c>
    </row>
    <row r="52" spans="1:7" x14ac:dyDescent="0.3">
      <c r="A52" s="228">
        <v>38</v>
      </c>
      <c r="B52" s="162">
        <v>59217472</v>
      </c>
      <c r="C52" s="163" t="s">
        <v>170</v>
      </c>
      <c r="D52" s="164" t="s">
        <v>101</v>
      </c>
      <c r="E52" s="165">
        <f>ROUNDUP(43.9975+41.3328+39.602+31.1823+23.9289+3.2891+7.1169+3.0176+26.8011+3.0035+2.6862+2.6131+39.2217,0)</f>
        <v>268</v>
      </c>
      <c r="F52" s="165"/>
      <c r="G52" s="166">
        <f t="shared" si="2"/>
        <v>0</v>
      </c>
    </row>
    <row r="53" spans="1:7" x14ac:dyDescent="0.3">
      <c r="A53" s="228">
        <v>39</v>
      </c>
      <c r="B53" s="162">
        <v>59217476</v>
      </c>
      <c r="C53" s="163" t="s">
        <v>171</v>
      </c>
      <c r="D53" s="164" t="s">
        <v>101</v>
      </c>
      <c r="E53" s="165">
        <f>3+3+3+3+3+3+3.5+6+3</f>
        <v>30.5</v>
      </c>
      <c r="F53" s="165"/>
      <c r="G53" s="166">
        <f t="shared" si="2"/>
        <v>0</v>
      </c>
    </row>
    <row r="54" spans="1:7" x14ac:dyDescent="0.3">
      <c r="A54" s="228">
        <v>40</v>
      </c>
      <c r="B54" s="162">
        <v>59217480</v>
      </c>
      <c r="C54" s="163" t="s">
        <v>172</v>
      </c>
      <c r="D54" s="164" t="s">
        <v>101</v>
      </c>
      <c r="E54" s="165">
        <v>16</v>
      </c>
      <c r="F54" s="165"/>
      <c r="G54" s="166">
        <f t="shared" si="2"/>
        <v>0</v>
      </c>
    </row>
    <row r="55" spans="1:7" ht="26.4" x14ac:dyDescent="0.3">
      <c r="A55" s="228">
        <v>41</v>
      </c>
      <c r="B55" s="226" t="s">
        <v>173</v>
      </c>
      <c r="C55" s="227" t="s">
        <v>181</v>
      </c>
      <c r="D55" s="228" t="s">
        <v>101</v>
      </c>
      <c r="E55" s="229">
        <f>2*(268+30.5+16-3.2891)</f>
        <v>622.42179999999996</v>
      </c>
      <c r="F55" s="229"/>
      <c r="G55" s="230">
        <f t="shared" si="2"/>
        <v>0</v>
      </c>
    </row>
    <row r="56" spans="1:7" x14ac:dyDescent="0.3">
      <c r="A56" s="228">
        <v>42</v>
      </c>
      <c r="B56" s="162" t="s">
        <v>178</v>
      </c>
      <c r="C56" s="163" t="s">
        <v>179</v>
      </c>
      <c r="D56" s="164" t="s">
        <v>101</v>
      </c>
      <c r="E56" s="165">
        <f>ROUNDUP(9.519+296.2682+52.0779,0)</f>
        <v>358</v>
      </c>
      <c r="F56" s="165"/>
      <c r="G56" s="166">
        <f t="shared" si="2"/>
        <v>0</v>
      </c>
    </row>
    <row r="57" spans="1:7" x14ac:dyDescent="0.3">
      <c r="A57" s="228">
        <v>43</v>
      </c>
      <c r="B57" s="162" t="s">
        <v>174</v>
      </c>
      <c r="C57" s="225" t="s">
        <v>180</v>
      </c>
      <c r="D57" s="164" t="s">
        <v>101</v>
      </c>
      <c r="E57" s="165">
        <v>2</v>
      </c>
      <c r="F57" s="165"/>
      <c r="G57" s="166">
        <f t="shared" si="2"/>
        <v>0</v>
      </c>
    </row>
    <row r="58" spans="1:7" ht="26.4" x14ac:dyDescent="0.3">
      <c r="A58" s="228">
        <v>44</v>
      </c>
      <c r="B58" s="226" t="s">
        <v>161</v>
      </c>
      <c r="C58" s="227" t="s">
        <v>182</v>
      </c>
      <c r="D58" s="228" t="s">
        <v>64</v>
      </c>
      <c r="E58" s="229">
        <f>268+30.5+16-3.2891</f>
        <v>311.21089999999998</v>
      </c>
      <c r="F58" s="229"/>
      <c r="G58" s="230">
        <f t="shared" ref="G58" si="3">E58*F58</f>
        <v>0</v>
      </c>
    </row>
    <row r="59" spans="1:7" ht="26.4" x14ac:dyDescent="0.3">
      <c r="A59" s="228">
        <v>45</v>
      </c>
      <c r="B59" s="226" t="s">
        <v>161</v>
      </c>
      <c r="C59" s="227" t="s">
        <v>183</v>
      </c>
      <c r="D59" s="228" t="s">
        <v>64</v>
      </c>
      <c r="E59" s="229">
        <f>3.2891</f>
        <v>3.2890999999999999</v>
      </c>
      <c r="F59" s="229"/>
      <c r="G59" s="230">
        <f t="shared" si="2"/>
        <v>0</v>
      </c>
    </row>
    <row r="60" spans="1:7" x14ac:dyDescent="0.3">
      <c r="A60" s="228">
        <v>46</v>
      </c>
      <c r="B60" s="226" t="s">
        <v>161</v>
      </c>
      <c r="C60" s="231" t="s">
        <v>162</v>
      </c>
      <c r="D60" s="228" t="s">
        <v>64</v>
      </c>
      <c r="E60" s="229">
        <f>3.2891</f>
        <v>3.2890999999999999</v>
      </c>
      <c r="F60" s="229"/>
      <c r="G60" s="230">
        <f t="shared" ref="G60:G61" si="4">E60*F60</f>
        <v>0</v>
      </c>
    </row>
    <row r="61" spans="1:7" ht="26.4" x14ac:dyDescent="0.3">
      <c r="A61" s="228">
        <v>47</v>
      </c>
      <c r="B61" s="226" t="s">
        <v>177</v>
      </c>
      <c r="C61" s="227" t="s">
        <v>184</v>
      </c>
      <c r="D61" s="228" t="s">
        <v>64</v>
      </c>
      <c r="E61" s="229">
        <f>28.8454+117.6275</f>
        <v>146.47290000000001</v>
      </c>
      <c r="F61" s="229"/>
      <c r="G61" s="230">
        <f t="shared" si="4"/>
        <v>0</v>
      </c>
    </row>
    <row r="62" spans="1:7" ht="62.4" x14ac:dyDescent="0.3">
      <c r="A62" s="228">
        <v>48</v>
      </c>
      <c r="B62" s="226" t="s">
        <v>163</v>
      </c>
      <c r="C62" s="227" t="s">
        <v>185</v>
      </c>
      <c r="D62" s="228" t="s">
        <v>94</v>
      </c>
      <c r="E62" s="229">
        <f>(0.0675*311.21)+(0.025*146.47)+(0.028*358)+(0.045*3.29)</f>
        <v>34.840474999999998</v>
      </c>
      <c r="F62" s="229"/>
      <c r="G62" s="230">
        <f t="shared" si="2"/>
        <v>0</v>
      </c>
    </row>
    <row r="63" spans="1:7" x14ac:dyDescent="0.3">
      <c r="A63" s="228">
        <v>49</v>
      </c>
      <c r="B63" s="162" t="s">
        <v>175</v>
      </c>
      <c r="C63" s="163" t="s">
        <v>176</v>
      </c>
      <c r="D63" s="164" t="s">
        <v>64</v>
      </c>
      <c r="E63" s="165">
        <v>127.77</v>
      </c>
      <c r="F63" s="165"/>
      <c r="G63" s="166">
        <f t="shared" si="2"/>
        <v>0</v>
      </c>
    </row>
    <row r="64" spans="1:7" x14ac:dyDescent="0.3">
      <c r="A64" s="228">
        <v>50</v>
      </c>
      <c r="B64" s="162" t="s">
        <v>164</v>
      </c>
      <c r="C64" s="163" t="s">
        <v>165</v>
      </c>
      <c r="D64" s="164" t="s">
        <v>64</v>
      </c>
      <c r="E64" s="165">
        <v>127.77</v>
      </c>
      <c r="F64" s="165"/>
      <c r="G64" s="166">
        <f t="shared" si="2"/>
        <v>0</v>
      </c>
    </row>
    <row r="65" spans="1:14" x14ac:dyDescent="0.3">
      <c r="A65" s="152"/>
      <c r="B65" s="149" t="s">
        <v>58</v>
      </c>
      <c r="C65" s="150" t="s">
        <v>61</v>
      </c>
      <c r="D65" s="153"/>
      <c r="E65" s="151"/>
      <c r="F65" s="151"/>
      <c r="G65" s="154">
        <f>SUM(G48:G64)</f>
        <v>0</v>
      </c>
      <c r="I65" s="111"/>
      <c r="J65" s="2"/>
    </row>
    <row r="66" spans="1:14" x14ac:dyDescent="0.3">
      <c r="A66" s="157"/>
      <c r="B66" s="115"/>
      <c r="C66" s="133"/>
      <c r="D66" s="131"/>
      <c r="E66" s="116"/>
      <c r="F66" s="116"/>
      <c r="G66" s="158"/>
      <c r="I66" s="111"/>
      <c r="J66" s="2"/>
    </row>
    <row r="67" spans="1:14" x14ac:dyDescent="0.3">
      <c r="A67" s="106" t="s">
        <v>6</v>
      </c>
      <c r="B67" s="216">
        <v>97</v>
      </c>
      <c r="C67" s="108" t="s">
        <v>56</v>
      </c>
      <c r="D67" s="200"/>
      <c r="E67" s="217"/>
      <c r="F67" s="218"/>
      <c r="G67" s="109"/>
      <c r="I67" s="111"/>
      <c r="J67" s="2"/>
    </row>
    <row r="68" spans="1:14" ht="50.4" x14ac:dyDescent="0.3">
      <c r="A68" s="234">
        <v>51</v>
      </c>
      <c r="B68" s="232" t="s">
        <v>186</v>
      </c>
      <c r="C68" s="233" t="s">
        <v>204</v>
      </c>
      <c r="D68" s="234" t="s">
        <v>102</v>
      </c>
      <c r="E68" s="222">
        <f>299.82+1190.77+105.88</f>
        <v>1596.4699999999998</v>
      </c>
      <c r="F68" s="222"/>
      <c r="G68" s="196">
        <f>E68*F68</f>
        <v>0</v>
      </c>
      <c r="I68" s="111"/>
      <c r="J68" s="2"/>
    </row>
    <row r="69" spans="1:14" x14ac:dyDescent="0.3">
      <c r="A69" s="234">
        <v>52</v>
      </c>
      <c r="B69" s="232" t="s">
        <v>187</v>
      </c>
      <c r="C69" s="235" t="s">
        <v>188</v>
      </c>
      <c r="D69" s="234" t="s">
        <v>102</v>
      </c>
      <c r="E69" s="222">
        <f>1596.47*4</f>
        <v>6385.88</v>
      </c>
      <c r="F69" s="222"/>
      <c r="G69" s="196">
        <f t="shared" ref="G69:G72" si="5">E69*F69</f>
        <v>0</v>
      </c>
      <c r="I69" s="111"/>
      <c r="J69" s="2"/>
    </row>
    <row r="70" spans="1:14" x14ac:dyDescent="0.3">
      <c r="A70" s="234">
        <v>53</v>
      </c>
      <c r="B70" s="232" t="s">
        <v>202</v>
      </c>
      <c r="C70" s="235" t="s">
        <v>200</v>
      </c>
      <c r="D70" s="234" t="s">
        <v>102</v>
      </c>
      <c r="E70" s="222">
        <v>1596.47</v>
      </c>
      <c r="F70" s="222"/>
      <c r="G70" s="196">
        <f t="shared" si="5"/>
        <v>0</v>
      </c>
      <c r="I70" s="111"/>
      <c r="J70" s="2"/>
    </row>
    <row r="71" spans="1:14" x14ac:dyDescent="0.3">
      <c r="A71" s="234">
        <v>54</v>
      </c>
      <c r="B71" s="232" t="s">
        <v>189</v>
      </c>
      <c r="C71" s="235" t="s">
        <v>190</v>
      </c>
      <c r="D71" s="234" t="s">
        <v>102</v>
      </c>
      <c r="E71" s="222">
        <f>1596.47</f>
        <v>1596.47</v>
      </c>
      <c r="F71" s="222"/>
      <c r="G71" s="196">
        <f t="shared" si="5"/>
        <v>0</v>
      </c>
      <c r="I71" s="111"/>
      <c r="J71" s="2"/>
    </row>
    <row r="72" spans="1:14" x14ac:dyDescent="0.3">
      <c r="A72" s="234">
        <v>55</v>
      </c>
      <c r="B72" s="232" t="s">
        <v>203</v>
      </c>
      <c r="C72" s="235" t="s">
        <v>201</v>
      </c>
      <c r="D72" s="234" t="s">
        <v>102</v>
      </c>
      <c r="E72" s="222">
        <v>1596.47</v>
      </c>
      <c r="F72" s="222"/>
      <c r="G72" s="196">
        <f t="shared" si="5"/>
        <v>0</v>
      </c>
      <c r="I72" s="111"/>
      <c r="J72" s="2"/>
    </row>
    <row r="73" spans="1:14" x14ac:dyDescent="0.3">
      <c r="A73" s="152"/>
      <c r="B73" s="149" t="s">
        <v>58</v>
      </c>
      <c r="C73" s="150" t="s">
        <v>62</v>
      </c>
      <c r="D73" s="153"/>
      <c r="E73" s="151"/>
      <c r="F73" s="151"/>
      <c r="G73" s="154">
        <f>SUM(G68:G72)</f>
        <v>0</v>
      </c>
      <c r="I73" s="111"/>
      <c r="J73" s="2"/>
    </row>
    <row r="74" spans="1:14" x14ac:dyDescent="0.3">
      <c r="A74" s="157"/>
      <c r="B74" s="115"/>
      <c r="C74" s="133"/>
      <c r="D74" s="131"/>
      <c r="E74" s="116"/>
      <c r="F74" s="116"/>
      <c r="G74" s="158"/>
      <c r="J74" s="2"/>
    </row>
    <row r="75" spans="1:14" x14ac:dyDescent="0.3">
      <c r="A75" s="145" t="s">
        <v>6</v>
      </c>
      <c r="B75" s="146">
        <v>99</v>
      </c>
      <c r="C75" s="147" t="s">
        <v>51</v>
      </c>
      <c r="D75" s="117"/>
      <c r="E75" s="118"/>
      <c r="F75" s="118"/>
      <c r="G75" s="148"/>
    </row>
    <row r="76" spans="1:14" ht="26.4" x14ac:dyDescent="0.3">
      <c r="A76" s="234">
        <v>56</v>
      </c>
      <c r="B76" s="221" t="s">
        <v>192</v>
      </c>
      <c r="C76" s="233" t="s">
        <v>194</v>
      </c>
      <c r="D76" s="234" t="s">
        <v>102</v>
      </c>
      <c r="E76" s="222">
        <f>19.39*0.183+689.08*0.183+708.49*0.09</f>
        <v>193.41410999999999</v>
      </c>
      <c r="F76" s="222"/>
      <c r="G76" s="196">
        <f>E76*F76</f>
        <v>0</v>
      </c>
    </row>
    <row r="77" spans="1:14" ht="26.4" x14ac:dyDescent="0.3">
      <c r="A77" s="234">
        <v>57</v>
      </c>
      <c r="B77" s="221" t="s">
        <v>193</v>
      </c>
      <c r="C77" s="233" t="s">
        <v>199</v>
      </c>
      <c r="D77" s="234" t="s">
        <v>102</v>
      </c>
      <c r="E77" s="222">
        <f>577*0.185+577*0.13</f>
        <v>181.755</v>
      </c>
      <c r="F77" s="222"/>
      <c r="G77" s="196">
        <f>E77*F77</f>
        <v>0</v>
      </c>
    </row>
    <row r="78" spans="1:14" x14ac:dyDescent="0.3">
      <c r="A78" s="169"/>
      <c r="B78" s="170" t="s">
        <v>58</v>
      </c>
      <c r="C78" s="171" t="s">
        <v>63</v>
      </c>
      <c r="D78" s="172"/>
      <c r="E78" s="173"/>
      <c r="F78" s="173"/>
      <c r="G78" s="174">
        <f>SUM(G76:G77)</f>
        <v>0</v>
      </c>
      <c r="N78" s="110"/>
    </row>
    <row r="79" spans="1:14" x14ac:dyDescent="0.3">
      <c r="A79" s="167"/>
      <c r="B79" s="115"/>
      <c r="C79" s="133"/>
      <c r="D79" s="167"/>
      <c r="E79" s="168"/>
      <c r="F79" s="168"/>
      <c r="G79" s="137"/>
      <c r="N79" s="110"/>
    </row>
    <row r="80" spans="1:14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6:6" x14ac:dyDescent="0.3">
      <c r="F97" s="1"/>
    </row>
    <row r="98" spans="6:6" x14ac:dyDescent="0.3">
      <c r="F98" s="1"/>
    </row>
    <row r="99" spans="6:6" x14ac:dyDescent="0.3">
      <c r="F99" s="1"/>
    </row>
    <row r="100" spans="6:6" x14ac:dyDescent="0.3">
      <c r="F100" s="1"/>
    </row>
    <row r="101" spans="6:6" x14ac:dyDescent="0.3">
      <c r="F101" s="1"/>
    </row>
    <row r="102" spans="6:6" x14ac:dyDescent="0.3">
      <c r="F102" s="1"/>
    </row>
    <row r="103" spans="6:6" x14ac:dyDescent="0.3">
      <c r="F103" s="1"/>
    </row>
    <row r="104" spans="6:6" x14ac:dyDescent="0.3">
      <c r="F104" s="1"/>
    </row>
    <row r="105" spans="6:6" x14ac:dyDescent="0.3">
      <c r="F105" s="1"/>
    </row>
    <row r="106" spans="6:6" x14ac:dyDescent="0.3">
      <c r="F106" s="1"/>
    </row>
    <row r="107" spans="6:6" x14ac:dyDescent="0.3">
      <c r="F107" s="1"/>
    </row>
    <row r="108" spans="6:6" x14ac:dyDescent="0.3">
      <c r="F108" s="1"/>
    </row>
    <row r="109" spans="6:6" x14ac:dyDescent="0.3">
      <c r="F109" s="1"/>
    </row>
    <row r="110" spans="6:6" x14ac:dyDescent="0.3">
      <c r="F110" s="1"/>
    </row>
    <row r="111" spans="6:6" x14ac:dyDescent="0.3">
      <c r="F111" s="1"/>
    </row>
    <row r="112" spans="6:6" x14ac:dyDescent="0.3">
      <c r="F112" s="1"/>
    </row>
    <row r="113" spans="6:6" x14ac:dyDescent="0.3">
      <c r="F113" s="1"/>
    </row>
    <row r="114" spans="6:6" x14ac:dyDescent="0.3">
      <c r="F114" s="1"/>
    </row>
    <row r="115" spans="6:6" x14ac:dyDescent="0.3">
      <c r="F115" s="1"/>
    </row>
    <row r="116" spans="6:6" x14ac:dyDescent="0.3">
      <c r="F116" s="1"/>
    </row>
    <row r="117" spans="6:6" x14ac:dyDescent="0.3">
      <c r="F117" s="1"/>
    </row>
    <row r="118" spans="6:6" x14ac:dyDescent="0.3">
      <c r="F118" s="1"/>
    </row>
    <row r="119" spans="6:6" x14ac:dyDescent="0.3">
      <c r="F119" s="1"/>
    </row>
    <row r="120" spans="6:6" x14ac:dyDescent="0.3">
      <c r="F120" s="1"/>
    </row>
    <row r="121" spans="6:6" x14ac:dyDescent="0.3">
      <c r="F121" s="1"/>
    </row>
    <row r="122" spans="6:6" x14ac:dyDescent="0.3">
      <c r="F122" s="1"/>
    </row>
    <row r="123" spans="6:6" x14ac:dyDescent="0.3">
      <c r="F123" s="1"/>
    </row>
    <row r="124" spans="6:6" x14ac:dyDescent="0.3">
      <c r="F124" s="1"/>
    </row>
    <row r="125" spans="6:6" x14ac:dyDescent="0.3">
      <c r="F125" s="1"/>
    </row>
    <row r="126" spans="6:6" x14ac:dyDescent="0.3">
      <c r="F126" s="1"/>
    </row>
    <row r="127" spans="6:6" x14ac:dyDescent="0.3">
      <c r="F127" s="1"/>
    </row>
    <row r="128" spans="6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148" spans="6:6" x14ac:dyDescent="0.3">
      <c r="F148" s="1"/>
    </row>
    <row r="149" spans="6:6" x14ac:dyDescent="0.3">
      <c r="F149" s="1"/>
    </row>
    <row r="150" spans="6:6" x14ac:dyDescent="0.3">
      <c r="F150" s="1"/>
    </row>
    <row r="151" spans="6:6" x14ac:dyDescent="0.3">
      <c r="F151" s="1"/>
    </row>
    <row r="152" spans="6:6" x14ac:dyDescent="0.3">
      <c r="F152" s="1"/>
    </row>
    <row r="153" spans="6:6" x14ac:dyDescent="0.3">
      <c r="F153" s="1"/>
    </row>
    <row r="154" spans="6:6" x14ac:dyDescent="0.3">
      <c r="F154" s="1"/>
    </row>
    <row r="155" spans="6:6" x14ac:dyDescent="0.3">
      <c r="F155" s="1"/>
    </row>
    <row r="156" spans="6:6" x14ac:dyDescent="0.3">
      <c r="F156" s="1"/>
    </row>
    <row r="157" spans="6:6" x14ac:dyDescent="0.3">
      <c r="F157" s="1"/>
    </row>
    <row r="158" spans="6:6" x14ac:dyDescent="0.3">
      <c r="F158" s="1"/>
    </row>
    <row r="159" spans="6:6" x14ac:dyDescent="0.3">
      <c r="F159" s="1"/>
    </row>
    <row r="160" spans="6:6" x14ac:dyDescent="0.3">
      <c r="F160" s="1"/>
    </row>
    <row r="161" spans="6:6" x14ac:dyDescent="0.3">
      <c r="F161" s="1"/>
    </row>
    <row r="162" spans="6:6" x14ac:dyDescent="0.3">
      <c r="F162" s="1"/>
    </row>
    <row r="163" spans="6:6" x14ac:dyDescent="0.3">
      <c r="F163" s="1"/>
    </row>
    <row r="164" spans="6:6" x14ac:dyDescent="0.3">
      <c r="F164" s="1"/>
    </row>
    <row r="165" spans="6:6" x14ac:dyDescent="0.3">
      <c r="F165" s="1"/>
    </row>
    <row r="166" spans="6:6" x14ac:dyDescent="0.3">
      <c r="F166" s="1"/>
    </row>
    <row r="167" spans="6:6" x14ac:dyDescent="0.3">
      <c r="F167" s="1"/>
    </row>
    <row r="168" spans="6:6" x14ac:dyDescent="0.3">
      <c r="F168" s="1"/>
    </row>
    <row r="169" spans="6:6" x14ac:dyDescent="0.3">
      <c r="F169" s="1"/>
    </row>
    <row r="170" spans="6:6" x14ac:dyDescent="0.3">
      <c r="F170" s="1"/>
    </row>
    <row r="171" spans="6:6" x14ac:dyDescent="0.3">
      <c r="F171" s="1"/>
    </row>
    <row r="172" spans="6:6" x14ac:dyDescent="0.3">
      <c r="F172" s="1"/>
    </row>
    <row r="173" spans="6:6" x14ac:dyDescent="0.3">
      <c r="F173" s="1"/>
    </row>
    <row r="174" spans="6:6" x14ac:dyDescent="0.3">
      <c r="F174" s="1"/>
    </row>
    <row r="175" spans="6:6" x14ac:dyDescent="0.3">
      <c r="F175" s="1"/>
    </row>
    <row r="176" spans="6:6" x14ac:dyDescent="0.3">
      <c r="F176" s="1"/>
    </row>
    <row r="177" spans="6:6" x14ac:dyDescent="0.3">
      <c r="F177" s="1"/>
    </row>
    <row r="178" spans="6:6" x14ac:dyDescent="0.3">
      <c r="F178" s="1"/>
    </row>
    <row r="179" spans="6:6" x14ac:dyDescent="0.3">
      <c r="F179" s="1"/>
    </row>
    <row r="180" spans="6:6" x14ac:dyDescent="0.3">
      <c r="F180" s="1"/>
    </row>
    <row r="181" spans="6:6" x14ac:dyDescent="0.3">
      <c r="F181" s="1"/>
    </row>
    <row r="182" spans="6:6" x14ac:dyDescent="0.3">
      <c r="F182" s="1"/>
    </row>
    <row r="183" spans="6:6" x14ac:dyDescent="0.3">
      <c r="F183" s="1"/>
    </row>
    <row r="184" spans="6:6" x14ac:dyDescent="0.3">
      <c r="F184" s="1"/>
    </row>
    <row r="185" spans="6:6" x14ac:dyDescent="0.3">
      <c r="F185" s="1"/>
    </row>
    <row r="186" spans="6:6" x14ac:dyDescent="0.3">
      <c r="F186" s="1"/>
    </row>
    <row r="187" spans="6:6" x14ac:dyDescent="0.3">
      <c r="F187" s="1"/>
    </row>
    <row r="188" spans="6:6" x14ac:dyDescent="0.3">
      <c r="F188" s="1"/>
    </row>
    <row r="189" spans="6:6" x14ac:dyDescent="0.3">
      <c r="F189" s="1"/>
    </row>
    <row r="190" spans="6:6" x14ac:dyDescent="0.3">
      <c r="F190" s="1"/>
    </row>
    <row r="191" spans="6:6" x14ac:dyDescent="0.3">
      <c r="F191" s="1"/>
    </row>
    <row r="192" spans="6:6" x14ac:dyDescent="0.3">
      <c r="F192" s="1"/>
    </row>
    <row r="193" spans="6:6" x14ac:dyDescent="0.3">
      <c r="F193" s="1"/>
    </row>
    <row r="194" spans="6:6" x14ac:dyDescent="0.3">
      <c r="F194" s="1"/>
    </row>
    <row r="195" spans="6:6" x14ac:dyDescent="0.3">
      <c r="F195" s="1"/>
    </row>
    <row r="196" spans="6:6" x14ac:dyDescent="0.3">
      <c r="F196" s="1"/>
    </row>
    <row r="197" spans="6:6" x14ac:dyDescent="0.3">
      <c r="F197" s="1"/>
    </row>
    <row r="198" spans="6:6" x14ac:dyDescent="0.3">
      <c r="F198" s="1"/>
    </row>
    <row r="199" spans="6:6" x14ac:dyDescent="0.3">
      <c r="F199" s="1"/>
    </row>
    <row r="200" spans="6:6" x14ac:dyDescent="0.3">
      <c r="F200" s="1"/>
    </row>
    <row r="201" spans="6:6" x14ac:dyDescent="0.3">
      <c r="F201" s="1"/>
    </row>
    <row r="202" spans="6:6" x14ac:dyDescent="0.3">
      <c r="F202" s="1"/>
    </row>
    <row r="203" spans="6:6" x14ac:dyDescent="0.3">
      <c r="F203" s="1"/>
    </row>
    <row r="204" spans="6:6" x14ac:dyDescent="0.3">
      <c r="F204" s="1"/>
    </row>
  </sheetData>
  <sortState ref="B68:G72">
    <sortCondition ref="B68:B72"/>
  </sortState>
  <mergeCells count="1">
    <mergeCell ref="A1:G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landscape" r:id="rId1"/>
  <rowBreaks count="1" manualBreakCount="1">
    <brk id="7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25</vt:i4>
      </vt:variant>
    </vt:vector>
  </HeadingPairs>
  <TitlesOfParts>
    <vt:vector size="29" baseType="lpstr">
      <vt:lpstr>Krycí list</vt:lpstr>
      <vt:lpstr>000 Pol_VRN-ON</vt:lpstr>
      <vt:lpstr>Rek</vt:lpstr>
      <vt:lpstr>100 Pol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'000 Pol_VRN-ON'!Názvy_tisku</vt:lpstr>
      <vt:lpstr>'100 Pol'!Názvy_tisku</vt:lpstr>
      <vt:lpstr>Rek!Názvy_tisku</vt:lpstr>
      <vt:lpstr>'000 Pol_VRN-ON'!Oblast_tisku</vt:lpstr>
      <vt:lpstr>'100 Pol'!Oblast_tisku</vt:lpstr>
      <vt:lpstr>'Krycí list'!Oblast_tisku</vt:lpstr>
      <vt:lpstr>Rek!Oblast_tisku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Petr</dc:creator>
  <cp:lastModifiedBy>TOM-PC</cp:lastModifiedBy>
  <cp:lastPrinted>2018-12-16T16:31:10Z</cp:lastPrinted>
  <dcterms:created xsi:type="dcterms:W3CDTF">2013-12-28T12:46:29Z</dcterms:created>
  <dcterms:modified xsi:type="dcterms:W3CDTF">2018-12-16T19:52:32Z</dcterms:modified>
</cp:coreProperties>
</file>